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igitalmatter.sharepoint.com/Products/Falcon/Cellular/"/>
    </mc:Choice>
  </mc:AlternateContent>
  <xr:revisionPtr revIDLastSave="51" documentId="114_{F83CFB91-C5DB-4167-95C0-96E2A0AAE1B5}" xr6:coauthVersionLast="45" xr6:coauthVersionMax="45" xr10:uidLastSave="{33D9FEEA-A09C-4565-84D3-A067DCDE8980}"/>
  <bookViews>
    <workbookView xWindow="-120" yWindow="-120" windowWidth="29040" windowHeight="15840" xr2:uid="{00000000-000D-0000-FFFF-FFFF00000000}"/>
  </bookViews>
  <sheets>
    <sheet name="Calculate W" sheetId="1" r:id="rId1"/>
  </sheets>
  <definedNames>
    <definedName name="Am">'Calculate W'!$I$15</definedName>
    <definedName name="An">'Calculate W'!$I$16</definedName>
    <definedName name="C_">'Calculate W'!$I$29</definedName>
    <definedName name="Cam">'Calculate W'!$I$36</definedName>
    <definedName name="Can">'Calculate W'!$I$37</definedName>
    <definedName name="cell_tech">cellular_table[Technology]</definedName>
    <definedName name="Cgps">'Calculate W'!$I$32</definedName>
    <definedName name="Cp">'Calculate W'!$I$35</definedName>
    <definedName name="Crec">'Calculate W'!$I$31</definedName>
    <definedName name="Cupl">'Calculate W'!$I$30</definedName>
    <definedName name="Cwifi">'Calculate W'!$I$33</definedName>
    <definedName name="FailedUploads">'Calculate W'!$B$31</definedName>
    <definedName name="GPSFixAttempts">'Calculate W'!$B$32</definedName>
    <definedName name="GPSOnTime">'Calculate W'!$B$33</definedName>
    <definedName name="Iselfp">'Calculate W'!$I$34</definedName>
    <definedName name="L_">'Calculate W'!$C$6</definedName>
    <definedName name="Ngps">'Calculate W'!$I$18</definedName>
    <definedName name="Nwifi">'Calculate W'!$I$20</definedName>
    <definedName name="P">'Calculate W'!$I$14</definedName>
    <definedName name="Plog">'Calculate W'!$C$10</definedName>
    <definedName name="Pupl">'Calculate W'!$C$9</definedName>
    <definedName name="Pupld">'Calculate W'!$I$21</definedName>
    <definedName name="SuccessfulUploads">'Calculate W'!$B$30</definedName>
    <definedName name="T_">'Calculate W'!$C$5</definedName>
    <definedName name="Tgps">'Calculate W'!$I$17</definedName>
    <definedName name="Twifi">'Calculate W'!$I$19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B39" i="1" l="1"/>
  <c r="I31" i="1" l="1"/>
  <c r="I30" i="1"/>
  <c r="I23" i="1" s="1"/>
  <c r="I24" i="1" l="1"/>
  <c r="K40" i="1"/>
  <c r="C6" i="1" l="1"/>
  <c r="C12" i="1" s="1"/>
  <c r="C13" i="1" s="1"/>
  <c r="I8" i="1"/>
  <c r="I9" i="1" s="1"/>
  <c r="C25" i="1"/>
  <c r="C26" i="1" s="1"/>
  <c r="B35" i="1"/>
  <c r="B36" i="1" s="1"/>
</calcChain>
</file>

<file path=xl/sharedStrings.xml><?xml version="1.0" encoding="utf-8"?>
<sst xmlns="http://schemas.openxmlformats.org/spreadsheetml/2006/main" count="158" uniqueCount="95">
  <si>
    <t>Use this table if you are logging using movement detection</t>
  </si>
  <si>
    <t>Use this table if you are using "Periodic Only" tracking - i.e. 5 pings per day</t>
  </si>
  <si>
    <t>Movement Detection with Logging Battery Life</t>
  </si>
  <si>
    <t>Periodic Heartbeat Battery Life</t>
  </si>
  <si>
    <t>Symbol</t>
  </si>
  <si>
    <t>Meaning</t>
  </si>
  <si>
    <t>Value</t>
  </si>
  <si>
    <t>Unit</t>
  </si>
  <si>
    <t>T</t>
  </si>
  <si>
    <t>Trips per week</t>
  </si>
  <si>
    <t xml:space="preserve">Change These Values - At 1 position or fewer per 4 hours, GPS Time is a cold start, typically 30 to 120 seconds. At 1 position or more per hour, it's typically a hot start, typically 5 to 20 seconds (shorter time between fixes = quicker fix).						
						</t>
  </si>
  <si>
    <t>Tgps</t>
  </si>
  <si>
    <t>Average GPS fix time</t>
  </si>
  <si>
    <t>s</t>
  </si>
  <si>
    <t>Change These Values</t>
  </si>
  <si>
    <t>L</t>
  </si>
  <si>
    <t>Average length of trip</t>
  </si>
  <si>
    <t>Heartbeat period</t>
  </si>
  <si>
    <t>h</t>
  </si>
  <si>
    <t>W=</t>
  </si>
  <si>
    <t>Weeks Operation</t>
  </si>
  <si>
    <t>weeks</t>
  </si>
  <si>
    <t>Result</t>
  </si>
  <si>
    <t>Pupl</t>
  </si>
  <si>
    <t>Upload period in trip</t>
  </si>
  <si>
    <t>min</t>
  </si>
  <si>
    <t>Years Operation</t>
  </si>
  <si>
    <t>years</t>
  </si>
  <si>
    <t>Plog</t>
  </si>
  <si>
    <t>Log period in trip</t>
  </si>
  <si>
    <t>Use this table if you are using peripherals - i.e temp probe sensing with heartbeats/alarms</t>
  </si>
  <si>
    <t>Peripheral Use Battery Life</t>
  </si>
  <si>
    <t>P</t>
  </si>
  <si>
    <t>Temp probe samples per day</t>
  </si>
  <si>
    <t>Use this table if you are only logging origin and destination using movement detection</t>
  </si>
  <si>
    <t>Am</t>
  </si>
  <si>
    <t>Ambient samples per day</t>
  </si>
  <si>
    <t>Movement Detection Battery Life</t>
  </si>
  <si>
    <t>An</t>
  </si>
  <si>
    <t>Analogue samples per day</t>
  </si>
  <si>
    <t>G</t>
  </si>
  <si>
    <t>GPS fixes per day</t>
  </si>
  <si>
    <t>Twifi</t>
  </si>
  <si>
    <t>Average WiFi scan time</t>
  </si>
  <si>
    <t>W</t>
  </si>
  <si>
    <t>WiFi scans per day</t>
  </si>
  <si>
    <t>U</t>
  </si>
  <si>
    <t>Uploads per day*</t>
  </si>
  <si>
    <t>*This is determined by factors such as: Heartbeats per day, Upload alarms on temperature readings, Upload config on exceeded threshold readings, etc.</t>
  </si>
  <si>
    <t>Constants</t>
  </si>
  <si>
    <t>4G</t>
  </si>
  <si>
    <t></t>
  </si>
  <si>
    <t>(use dropdown to change model)</t>
  </si>
  <si>
    <t>Predicted Remaining Capacity</t>
  </si>
  <si>
    <t>Take these values from OEM</t>
  </si>
  <si>
    <t>C</t>
  </si>
  <si>
    <t>Battery capacity</t>
  </si>
  <si>
    <t>Ah</t>
  </si>
  <si>
    <t>Energizer Lithium: 1.2 Ah</t>
  </si>
  <si>
    <t>3,5 Ah</t>
  </si>
  <si>
    <t>Successful uploads</t>
  </si>
  <si>
    <t>Cupl</t>
  </si>
  <si>
    <t>Cost per upload connection</t>
  </si>
  <si>
    <t>Failed uploads</t>
  </si>
  <si>
    <t>Crec</t>
  </si>
  <si>
    <t>Cost per record upload</t>
  </si>
  <si>
    <t>GPS fix attempts</t>
  </si>
  <si>
    <t>Cgps</t>
  </si>
  <si>
    <t>Cost per second of GPS on time</t>
  </si>
  <si>
    <t>GPS on time</t>
  </si>
  <si>
    <t>Cwifi</t>
  </si>
  <si>
    <t>Cost per second of WiFi on time</t>
  </si>
  <si>
    <t>Iself</t>
  </si>
  <si>
    <t>Battery self discharge</t>
  </si>
  <si>
    <t>%/year</t>
  </si>
  <si>
    <t>Lithium: 0.6% at 21 C°, 3%? at 45 C°, 10%? at 70 C° (21C° for LiFeS2, others LiMn)</t>
  </si>
  <si>
    <t>Predicted Ah</t>
  </si>
  <si>
    <t>Cp</t>
  </si>
  <si>
    <t>Cost per probe sample</t>
  </si>
  <si>
    <t>Remaining %</t>
  </si>
  <si>
    <t>%</t>
  </si>
  <si>
    <t>Cam</t>
  </si>
  <si>
    <t>Cost per ambient sample</t>
  </si>
  <si>
    <t>Can</t>
  </si>
  <si>
    <t>Cost per analogue sample</t>
  </si>
  <si>
    <t>Technology</t>
  </si>
  <si>
    <t>Real World TTFF Data - From Device Counters</t>
  </si>
  <si>
    <t>2G</t>
  </si>
  <si>
    <t>Failed GPS Fix Time</t>
  </si>
  <si>
    <t>Average GPS Fix Time</t>
  </si>
  <si>
    <t>Failed GPS Fixes</t>
  </si>
  <si>
    <t>Use this in above calculators</t>
  </si>
  <si>
    <t>GPS Refresh Time</t>
  </si>
  <si>
    <t>Successful GPS Fix Time</t>
  </si>
  <si>
    <t>Successful GPS Fixes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</si>
</sst>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6" tint="-0.249977111117893"/>
      <name val="Wingdings 3"/>
      <family val="1"/>
      <charset val="2"/>
    </font>
    <font>
      <b/>
      <sz val="14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3" fillId="6" borderId="0" applyNumberFormat="0" applyBorder="0" applyAlignment="0" applyProtection="0"/>
  </cellStyleXfs>
  <cellXfs count="83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0" fontId="5" fillId="2" borderId="6" xfId="1" applyBorder="1"/>
    <xf numFmtId="0" fontId="5" fillId="2" borderId="7" xfId="1" applyBorder="1" applyAlignment="1">
      <alignment horizontal="left"/>
    </xf>
    <xf numFmtId="0" fontId="5" fillId="2" borderId="8" xfId="1" applyBorder="1"/>
    <xf numFmtId="0" fontId="5" fillId="2" borderId="9" xfId="1" applyBorder="1"/>
    <xf numFmtId="0" fontId="2" fillId="0" borderId="0" xfId="0" applyFont="1"/>
    <xf numFmtId="0" fontId="4" fillId="0" borderId="0" xfId="0" applyFont="1"/>
    <xf numFmtId="0" fontId="5" fillId="2" borderId="0" xfId="1"/>
    <xf numFmtId="0" fontId="6" fillId="3" borderId="0" xfId="2"/>
    <xf numFmtId="0" fontId="2" fillId="0" borderId="11" xfId="0" applyFont="1" applyBorder="1"/>
    <xf numFmtId="0" fontId="0" fillId="0" borderId="13" xfId="0" applyBorder="1"/>
    <xf numFmtId="0" fontId="5" fillId="2" borderId="11" xfId="1" applyBorder="1"/>
    <xf numFmtId="0" fontId="0" fillId="0" borderId="11" xfId="0" applyBorder="1"/>
    <xf numFmtId="0" fontId="6" fillId="3" borderId="11" xfId="2" applyBorder="1"/>
    <xf numFmtId="0" fontId="6" fillId="3" borderId="4" xfId="2" applyBorder="1"/>
    <xf numFmtId="0" fontId="6" fillId="3" borderId="14" xfId="2" applyBorder="1"/>
    <xf numFmtId="0" fontId="13" fillId="0" borderId="0" xfId="0" applyFont="1"/>
    <xf numFmtId="164" fontId="11" fillId="3" borderId="2" xfId="2" applyNumberFormat="1" applyFont="1" applyBorder="1"/>
    <xf numFmtId="0" fontId="11" fillId="3" borderId="3" xfId="2" applyFont="1" applyBorder="1"/>
    <xf numFmtId="164" fontId="11" fillId="3" borderId="4" xfId="2" applyNumberFormat="1" applyFont="1" applyBorder="1"/>
    <xf numFmtId="0" fontId="11" fillId="3" borderId="5" xfId="2" applyFont="1" applyBorder="1"/>
    <xf numFmtId="0" fontId="5" fillId="2" borderId="0" xfId="1" applyAlignment="1">
      <alignment horizontal="left"/>
    </xf>
    <xf numFmtId="0" fontId="7" fillId="4" borderId="11" xfId="3" applyBorder="1"/>
    <xf numFmtId="0" fontId="7" fillId="4" borderId="0" xfId="3"/>
    <xf numFmtId="0" fontId="8" fillId="5" borderId="15" xfId="4" applyBorder="1"/>
    <xf numFmtId="2" fontId="8" fillId="5" borderId="1" xfId="4" applyNumberFormat="1"/>
    <xf numFmtId="0" fontId="8" fillId="5" borderId="1" xfId="4"/>
    <xf numFmtId="0" fontId="8" fillId="5" borderId="17" xfId="4" applyBorder="1"/>
    <xf numFmtId="2" fontId="8" fillId="5" borderId="18" xfId="4" applyNumberFormat="1" applyBorder="1"/>
    <xf numFmtId="0" fontId="8" fillId="5" borderId="18" xfId="4" applyBorder="1"/>
    <xf numFmtId="0" fontId="3" fillId="6" borderId="0" xfId="5"/>
    <xf numFmtId="0" fontId="3" fillId="6" borderId="0" xfId="5" applyAlignment="1">
      <alignment horizontal="center"/>
    </xf>
    <xf numFmtId="0" fontId="3" fillId="6" borderId="0" xfId="5" applyAlignment="1">
      <alignment horizontal="left"/>
    </xf>
    <xf numFmtId="11" fontId="3" fillId="6" borderId="0" xfId="5" applyNumberFormat="1"/>
    <xf numFmtId="2" fontId="3" fillId="6" borderId="0" xfId="5" applyNumberFormat="1"/>
    <xf numFmtId="0" fontId="2" fillId="6" borderId="0" xfId="5" applyFont="1" applyAlignment="1">
      <alignment horizontal="center"/>
    </xf>
    <xf numFmtId="0" fontId="2" fillId="6" borderId="0" xfId="5" applyFont="1"/>
    <xf numFmtId="0" fontId="1" fillId="0" borderId="0" xfId="0" applyFont="1"/>
    <xf numFmtId="0" fontId="0" fillId="6" borderId="0" xfId="5" applyFont="1"/>
    <xf numFmtId="0" fontId="5" fillId="2" borderId="10" xfId="1" applyBorder="1"/>
    <xf numFmtId="0" fontId="5" fillId="2" borderId="20" xfId="1" applyBorder="1" applyAlignment="1">
      <alignment horizontal="left"/>
    </xf>
    <xf numFmtId="11" fontId="0" fillId="6" borderId="0" xfId="5" applyNumberFormat="1" applyFont="1"/>
    <xf numFmtId="0" fontId="17" fillId="7" borderId="0" xfId="5" applyFont="1" applyFill="1"/>
    <xf numFmtId="11" fontId="3" fillId="0" borderId="0" xfId="5" applyNumberFormat="1" applyFill="1"/>
    <xf numFmtId="0" fontId="16" fillId="8" borderId="22" xfId="0" applyFont="1" applyFill="1" applyBorder="1"/>
    <xf numFmtId="0" fontId="15" fillId="9" borderId="23" xfId="0" applyFont="1" applyFill="1" applyBorder="1"/>
    <xf numFmtId="0" fontId="15" fillId="9" borderId="24" xfId="0" applyFont="1" applyFill="1" applyBorder="1"/>
    <xf numFmtId="0" fontId="16" fillId="8" borderId="25" xfId="0" applyFont="1" applyFill="1" applyBorder="1"/>
    <xf numFmtId="0" fontId="16" fillId="8" borderId="27" xfId="0" applyFont="1" applyFill="1" applyBorder="1"/>
    <xf numFmtId="11" fontId="16" fillId="8" borderId="21" xfId="0" applyNumberFormat="1" applyFont="1" applyFill="1" applyBorder="1"/>
    <xf numFmtId="11" fontId="16" fillId="10" borderId="28" xfId="5" applyNumberFormat="1" applyFont="1" applyFill="1" applyBorder="1"/>
    <xf numFmtId="11" fontId="16" fillId="8" borderId="26" xfId="0" applyNumberFormat="1" applyFont="1" applyFill="1" applyBorder="1"/>
    <xf numFmtId="11" fontId="16" fillId="10" borderId="29" xfId="5" applyNumberFormat="1" applyFont="1" applyFill="1" applyBorder="1"/>
    <xf numFmtId="0" fontId="18" fillId="2" borderId="0" xfId="1" applyFont="1" applyAlignment="1">
      <alignment horizontal="right"/>
    </xf>
    <xf numFmtId="0" fontId="5" fillId="2" borderId="20" xfId="1" applyBorder="1"/>
    <xf numFmtId="0" fontId="14" fillId="5" borderId="16" xfId="4" applyFont="1" applyBorder="1" applyAlignment="1">
      <alignment horizontal="center"/>
    </xf>
    <xf numFmtId="0" fontId="8" fillId="5" borderId="19" xfId="4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3" borderId="11" xfId="2" applyFont="1" applyBorder="1" applyAlignment="1">
      <alignment horizontal="center" vertical="center"/>
    </xf>
    <xf numFmtId="0" fontId="11" fillId="3" borderId="13" xfId="2" applyFont="1" applyBorder="1" applyAlignment="1">
      <alignment horizontal="center" vertical="center"/>
    </xf>
    <xf numFmtId="0" fontId="11" fillId="3" borderId="4" xfId="2" applyFont="1" applyBorder="1" applyAlignment="1">
      <alignment horizontal="center" vertical="center"/>
    </xf>
    <xf numFmtId="0" fontId="11" fillId="3" borderId="5" xfId="2" applyFont="1" applyBorder="1" applyAlignment="1">
      <alignment horizontal="center" vertical="center"/>
    </xf>
    <xf numFmtId="0" fontId="6" fillId="3" borderId="13" xfId="2" applyBorder="1" applyAlignment="1">
      <alignment horizontal="center" vertical="center"/>
    </xf>
    <xf numFmtId="0" fontId="6" fillId="3" borderId="5" xfId="2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6" borderId="0" xfId="5" applyFont="1" applyAlignment="1">
      <alignment horizontal="center"/>
    </xf>
    <xf numFmtId="0" fontId="0" fillId="6" borderId="0" xfId="5" applyFont="1" applyAlignment="1">
      <alignment horizontal="left"/>
    </xf>
    <xf numFmtId="0" fontId="12" fillId="2" borderId="13" xfId="1" applyFont="1" applyBorder="1" applyAlignment="1">
      <alignment horizontal="center" vertical="top" wrapText="1"/>
    </xf>
    <xf numFmtId="0" fontId="12" fillId="2" borderId="0" xfId="1" applyFont="1" applyAlignment="1">
      <alignment horizontal="center" vertical="center"/>
    </xf>
    <xf numFmtId="0" fontId="12" fillId="2" borderId="13" xfId="1" applyFont="1" applyBorder="1" applyAlignment="1">
      <alignment horizontal="center" vertical="center"/>
    </xf>
    <xf numFmtId="0" fontId="7" fillId="4" borderId="13" xfId="3" applyBorder="1" applyAlignment="1">
      <alignment horizontal="center" vertical="center" wrapText="1"/>
    </xf>
    <xf numFmtId="0" fontId="12" fillId="2" borderId="10" xfId="1" applyFont="1" applyBorder="1" applyAlignment="1">
      <alignment horizontal="center" vertical="center"/>
    </xf>
  </cellXfs>
  <cellStyles count="6">
    <cellStyle name="20% - Accent3" xfId="5" builtinId="38"/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0F9C15-EB64-45EA-8D9A-438B2FC6A211}" name="cellular_table" displayName="cellular_table" ref="A38:C40" totalsRowShown="0" headerRowDxfId="7" dataDxfId="5" headerRowBorderDxfId="6" tableBorderDxfId="4" totalsRowBorderDxfId="3">
  <sortState xmlns:xlrd2="http://schemas.microsoft.com/office/spreadsheetml/2017/richdata2" ref="A39:C40">
    <sortCondition ref="C40"/>
  </sortState>
  <tableColumns count="3">
    <tableColumn id="1" xr3:uid="{30E91068-C280-4CBE-B259-3A4F20FCA193}" name="Technology" dataDxfId="2"/>
    <tableColumn id="2" xr3:uid="{C2BC5663-1887-4180-9F05-E431722F6AB5}" name="Cupl" dataDxfId="1"/>
    <tableColumn id="3" xr3:uid="{42717741-7DC1-44EA-8D19-2FC06C27A283}" name="Cre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13" zoomScaleNormal="100" workbookViewId="0">
      <selection activeCell="K27" sqref="K27"/>
    </sheetView>
  </sheetViews>
  <sheetFormatPr defaultRowHeight="15" x14ac:dyDescent="0.25"/>
  <cols>
    <col min="1" max="1" width="17.85546875" bestFit="1" customWidth="1"/>
    <col min="2" max="2" width="33.140625" bestFit="1" customWidth="1"/>
    <col min="4" max="4" width="8.42578125" customWidth="1"/>
    <col min="5" max="5" width="41.42578125" customWidth="1"/>
    <col min="7" max="7" width="29" bestFit="1" customWidth="1"/>
    <col min="8" max="8" width="29.42578125" customWidth="1"/>
    <col min="9" max="9" width="15.7109375" customWidth="1"/>
    <col min="10" max="10" width="21" customWidth="1"/>
    <col min="11" max="11" width="15.28515625" customWidth="1"/>
    <col min="12" max="12" width="4.28515625" customWidth="1"/>
    <col min="13" max="13" width="19.85546875" customWidth="1"/>
    <col min="15" max="15" width="12" customWidth="1"/>
  </cols>
  <sheetData>
    <row r="1" spans="1:12" ht="15.75" thickBot="1" x14ac:dyDescent="0.3"/>
    <row r="2" spans="1:12" x14ac:dyDescent="0.25">
      <c r="A2" s="69" t="s">
        <v>0</v>
      </c>
      <c r="B2" s="70"/>
      <c r="C2" s="70"/>
      <c r="D2" s="70"/>
      <c r="E2" s="71"/>
      <c r="G2" s="69" t="s">
        <v>1</v>
      </c>
      <c r="H2" s="70"/>
      <c r="I2" s="70"/>
      <c r="J2" s="70"/>
      <c r="K2" s="70"/>
      <c r="L2" s="71"/>
    </row>
    <row r="3" spans="1:12" ht="21" x14ac:dyDescent="0.35">
      <c r="A3" s="72" t="s">
        <v>2</v>
      </c>
      <c r="B3" s="73"/>
      <c r="C3" s="73"/>
      <c r="D3" s="73"/>
      <c r="E3" s="74"/>
      <c r="G3" s="72" t="s">
        <v>3</v>
      </c>
      <c r="H3" s="73"/>
      <c r="I3" s="73"/>
      <c r="J3" s="73"/>
      <c r="K3" s="73"/>
      <c r="L3" s="74"/>
    </row>
    <row r="4" spans="1:12" x14ac:dyDescent="0.25">
      <c r="A4" s="12" t="s">
        <v>4</v>
      </c>
      <c r="B4" s="8" t="s">
        <v>5</v>
      </c>
      <c r="C4" s="8" t="s">
        <v>6</v>
      </c>
      <c r="D4" s="8" t="s">
        <v>7</v>
      </c>
      <c r="E4" s="13"/>
      <c r="G4" s="12" t="s">
        <v>4</v>
      </c>
      <c r="H4" s="8" t="s">
        <v>5</v>
      </c>
      <c r="I4" s="8" t="s">
        <v>6</v>
      </c>
      <c r="J4" s="19" t="s">
        <v>7</v>
      </c>
      <c r="L4" s="13"/>
    </row>
    <row r="5" spans="1:12" x14ac:dyDescent="0.25">
      <c r="A5" s="14" t="s">
        <v>8</v>
      </c>
      <c r="B5" s="10" t="s">
        <v>9</v>
      </c>
      <c r="C5" s="10">
        <v>14</v>
      </c>
      <c r="D5" s="24"/>
      <c r="E5" s="78" t="s">
        <v>10</v>
      </c>
      <c r="F5" s="2"/>
      <c r="G5" s="14" t="s">
        <v>11</v>
      </c>
      <c r="H5" s="10" t="s">
        <v>12</v>
      </c>
      <c r="I5" s="4">
        <v>15</v>
      </c>
      <c r="J5" s="5" t="s">
        <v>13</v>
      </c>
      <c r="K5" s="82" t="s">
        <v>14</v>
      </c>
      <c r="L5" s="80"/>
    </row>
    <row r="6" spans="1:12" x14ac:dyDescent="0.25">
      <c r="A6" s="14" t="s">
        <v>15</v>
      </c>
      <c r="B6" s="10" t="s">
        <v>16</v>
      </c>
      <c r="C6" s="10">
        <f>1*3600</f>
        <v>3600</v>
      </c>
      <c r="D6" s="24" t="s">
        <v>13</v>
      </c>
      <c r="E6" s="78"/>
      <c r="F6" s="2"/>
      <c r="G6" s="14"/>
      <c r="H6" s="10" t="s">
        <v>17</v>
      </c>
      <c r="I6" s="6">
        <v>1</v>
      </c>
      <c r="J6" s="7" t="s">
        <v>18</v>
      </c>
      <c r="K6" s="82"/>
      <c r="L6" s="80"/>
    </row>
    <row r="7" spans="1:12" ht="15.75" thickBot="1" x14ac:dyDescent="0.3">
      <c r="A7" s="14" t="s">
        <v>11</v>
      </c>
      <c r="B7" s="10" t="s">
        <v>12</v>
      </c>
      <c r="C7" s="10">
        <v>8</v>
      </c>
      <c r="D7" s="24" t="s">
        <v>13</v>
      </c>
      <c r="E7" s="78"/>
      <c r="F7" s="2"/>
      <c r="G7" s="15"/>
      <c r="J7" s="9"/>
      <c r="L7" s="13"/>
    </row>
    <row r="8" spans="1:12" x14ac:dyDescent="0.25">
      <c r="A8" s="14"/>
      <c r="B8" s="10"/>
      <c r="C8" s="10"/>
      <c r="D8" s="24"/>
      <c r="E8" s="78"/>
      <c r="F8" s="2"/>
      <c r="G8" s="16" t="s">
        <v>19</v>
      </c>
      <c r="H8" s="11" t="s">
        <v>20</v>
      </c>
      <c r="I8" s="20">
        <f>MIN(C_/((Cupl+Crec+I5*Cgps)*24/I6 + Iselfp*C_/100/365)/7, 52*10)</f>
        <v>25.383375199443787</v>
      </c>
      <c r="J8" s="21" t="s">
        <v>21</v>
      </c>
      <c r="K8" s="63" t="s">
        <v>22</v>
      </c>
      <c r="L8" s="64"/>
    </row>
    <row r="9" spans="1:12" ht="15.75" thickBot="1" x14ac:dyDescent="0.3">
      <c r="A9" s="14" t="s">
        <v>23</v>
      </c>
      <c r="B9" s="10" t="s">
        <v>24</v>
      </c>
      <c r="C9" s="10">
        <v>60</v>
      </c>
      <c r="D9" s="24" t="s">
        <v>25</v>
      </c>
      <c r="E9" s="78"/>
      <c r="F9" s="2"/>
      <c r="G9" s="17"/>
      <c r="H9" s="18" t="s">
        <v>26</v>
      </c>
      <c r="I9" s="22">
        <f>I8/52</f>
        <v>0.48814183075853435</v>
      </c>
      <c r="J9" s="23" t="s">
        <v>27</v>
      </c>
      <c r="K9" s="65"/>
      <c r="L9" s="66"/>
    </row>
    <row r="10" spans="1:12" ht="15.75" thickBot="1" x14ac:dyDescent="0.3">
      <c r="A10" s="14" t="s">
        <v>28</v>
      </c>
      <c r="B10" s="10" t="s">
        <v>29</v>
      </c>
      <c r="C10" s="10">
        <v>3</v>
      </c>
      <c r="D10" s="24" t="s">
        <v>25</v>
      </c>
      <c r="E10" s="78"/>
      <c r="F10" s="2"/>
    </row>
    <row r="11" spans="1:12" ht="15.75" thickBot="1" x14ac:dyDescent="0.3">
      <c r="A11" s="15"/>
      <c r="D11" s="9"/>
      <c r="E11" s="13"/>
      <c r="G11" s="69" t="s">
        <v>30</v>
      </c>
      <c r="H11" s="70"/>
      <c r="I11" s="70"/>
      <c r="J11" s="70"/>
      <c r="K11" s="70"/>
      <c r="L11" s="71"/>
    </row>
    <row r="12" spans="1:12" ht="21" x14ac:dyDescent="0.35">
      <c r="A12" s="16" t="s">
        <v>19</v>
      </c>
      <c r="B12" s="11" t="s">
        <v>20</v>
      </c>
      <c r="C12" s="20">
        <f>C_/T_/((2+((L_-(Pupl*60))/(Pupl*60)))*Cupl+(2+(L_/(Plog*60)))*(Crec+(C7*Cgps)) + Iselfp*C_/100/52/T_)</f>
        <v>73.487813007207237</v>
      </c>
      <c r="D12" s="21" t="s">
        <v>21</v>
      </c>
      <c r="E12" s="67" t="s">
        <v>22</v>
      </c>
      <c r="G12" s="72" t="s">
        <v>31</v>
      </c>
      <c r="H12" s="73"/>
      <c r="I12" s="73"/>
      <c r="J12" s="73"/>
      <c r="K12" s="73"/>
      <c r="L12" s="74"/>
    </row>
    <row r="13" spans="1:12" ht="15.75" thickBot="1" x14ac:dyDescent="0.3">
      <c r="A13" s="17"/>
      <c r="B13" s="18"/>
      <c r="C13" s="22">
        <f>C12/52</f>
        <v>1.4132271732155237</v>
      </c>
      <c r="D13" s="23" t="s">
        <v>27</v>
      </c>
      <c r="E13" s="68"/>
      <c r="F13" s="1"/>
      <c r="G13" s="12" t="s">
        <v>4</v>
      </c>
      <c r="H13" s="8" t="s">
        <v>5</v>
      </c>
      <c r="I13" s="8" t="s">
        <v>6</v>
      </c>
      <c r="J13" s="19" t="s">
        <v>7</v>
      </c>
      <c r="L13" s="13"/>
    </row>
    <row r="14" spans="1:12" ht="15.75" thickBot="1" x14ac:dyDescent="0.3">
      <c r="F14" s="1"/>
      <c r="G14" s="14" t="s">
        <v>32</v>
      </c>
      <c r="H14" s="10" t="s">
        <v>33</v>
      </c>
      <c r="I14" s="4">
        <f>24*4</f>
        <v>96</v>
      </c>
      <c r="J14" s="5"/>
      <c r="K14" s="79" t="s">
        <v>14</v>
      </c>
      <c r="L14" s="80"/>
    </row>
    <row r="15" spans="1:12" x14ac:dyDescent="0.25">
      <c r="A15" s="69" t="s">
        <v>34</v>
      </c>
      <c r="B15" s="70"/>
      <c r="C15" s="70"/>
      <c r="D15" s="70"/>
      <c r="E15" s="71"/>
      <c r="F15" s="1"/>
      <c r="G15" s="14" t="s">
        <v>35</v>
      </c>
      <c r="H15" s="10" t="s">
        <v>36</v>
      </c>
      <c r="I15" s="42">
        <v>0</v>
      </c>
      <c r="J15" s="43"/>
      <c r="K15" s="79"/>
      <c r="L15" s="80"/>
    </row>
    <row r="16" spans="1:12" ht="21" x14ac:dyDescent="0.35">
      <c r="A16" s="72" t="s">
        <v>37</v>
      </c>
      <c r="B16" s="73"/>
      <c r="C16" s="73"/>
      <c r="D16" s="73"/>
      <c r="E16" s="74"/>
      <c r="F16" s="1"/>
      <c r="G16" s="14" t="s">
        <v>38</v>
      </c>
      <c r="H16" s="10" t="s">
        <v>39</v>
      </c>
      <c r="I16" s="42">
        <v>0</v>
      </c>
      <c r="J16" s="43"/>
      <c r="K16" s="79"/>
      <c r="L16" s="80"/>
    </row>
    <row r="17" spans="1:16" x14ac:dyDescent="0.25">
      <c r="A17" s="12" t="s">
        <v>4</v>
      </c>
      <c r="B17" s="8" t="s">
        <v>5</v>
      </c>
      <c r="C17" s="8" t="s">
        <v>6</v>
      </c>
      <c r="D17" s="8" t="s">
        <v>7</v>
      </c>
      <c r="E17" s="13"/>
      <c r="F17" s="1"/>
      <c r="G17" s="14" t="s">
        <v>11</v>
      </c>
      <c r="H17" s="10" t="s">
        <v>12</v>
      </c>
      <c r="I17" s="42">
        <v>60</v>
      </c>
      <c r="J17" s="43" t="s">
        <v>13</v>
      </c>
      <c r="K17" s="79"/>
      <c r="L17" s="80"/>
    </row>
    <row r="18" spans="1:16" ht="15" customHeight="1" x14ac:dyDescent="0.25">
      <c r="A18" s="14" t="s">
        <v>8</v>
      </c>
      <c r="B18" s="10" t="s">
        <v>9</v>
      </c>
      <c r="C18" s="10">
        <v>20</v>
      </c>
      <c r="D18" s="24"/>
      <c r="E18" s="78" t="s">
        <v>10</v>
      </c>
      <c r="G18" s="14" t="s">
        <v>40</v>
      </c>
      <c r="H18" s="10" t="s">
        <v>41</v>
      </c>
      <c r="I18" s="42">
        <v>2</v>
      </c>
      <c r="J18" s="43"/>
      <c r="K18" s="79"/>
      <c r="L18" s="80"/>
    </row>
    <row r="19" spans="1:16" x14ac:dyDescent="0.25">
      <c r="A19" s="14" t="s">
        <v>11</v>
      </c>
      <c r="B19" s="10" t="s">
        <v>12</v>
      </c>
      <c r="C19" s="10">
        <v>20</v>
      </c>
      <c r="D19" s="24" t="s">
        <v>13</v>
      </c>
      <c r="E19" s="78"/>
      <c r="G19" s="14" t="s">
        <v>42</v>
      </c>
      <c r="H19" s="10" t="s">
        <v>43</v>
      </c>
      <c r="I19" s="42">
        <v>3</v>
      </c>
      <c r="J19" s="57" t="s">
        <v>13</v>
      </c>
      <c r="K19" s="79"/>
      <c r="L19" s="80"/>
    </row>
    <row r="20" spans="1:16" x14ac:dyDescent="0.25">
      <c r="A20" s="14"/>
      <c r="B20" s="10"/>
      <c r="C20" s="10"/>
      <c r="D20" s="24"/>
      <c r="E20" s="78"/>
      <c r="G20" s="14" t="s">
        <v>44</v>
      </c>
      <c r="H20" s="10" t="s">
        <v>45</v>
      </c>
      <c r="I20" s="42">
        <v>0</v>
      </c>
      <c r="J20" s="57"/>
      <c r="K20" s="79"/>
      <c r="L20" s="80"/>
    </row>
    <row r="21" spans="1:16" x14ac:dyDescent="0.25">
      <c r="A21" s="14"/>
      <c r="B21" s="10"/>
      <c r="C21" s="10"/>
      <c r="D21" s="24"/>
      <c r="E21" s="78"/>
      <c r="G21" s="14" t="s">
        <v>46</v>
      </c>
      <c r="H21" s="10" t="s">
        <v>47</v>
      </c>
      <c r="I21" s="6">
        <v>24</v>
      </c>
      <c r="J21" s="7"/>
      <c r="K21" s="79"/>
      <c r="L21" s="80"/>
    </row>
    <row r="22" spans="1:16" ht="15.75" thickBot="1" x14ac:dyDescent="0.3">
      <c r="A22" s="14"/>
      <c r="B22" s="10"/>
      <c r="C22" s="10"/>
      <c r="D22" s="24"/>
      <c r="E22" s="78"/>
      <c r="G22" s="15"/>
      <c r="J22" s="9"/>
      <c r="L22" s="13"/>
    </row>
    <row r="23" spans="1:16" x14ac:dyDescent="0.25">
      <c r="A23" s="14"/>
      <c r="B23" s="10"/>
      <c r="C23" s="10"/>
      <c r="D23" s="24"/>
      <c r="E23" s="78"/>
      <c r="G23" s="16" t="s">
        <v>19</v>
      </c>
      <c r="H23" s="11" t="s">
        <v>20</v>
      </c>
      <c r="I23" s="20">
        <f>MIN(C_/((Cupl+Crec)*Pupld + (Tgps*Cgps*Ngps) + (Twifi*Cwifi*Nwifi) + (P+Am+An)*Crec + P*Cp + Am*Cam + An*Can + Iselfp*C_/100/365)/7, 52*10)</f>
        <v>28.268459091889728</v>
      </c>
      <c r="J23" s="21" t="s">
        <v>21</v>
      </c>
      <c r="K23" s="63" t="s">
        <v>22</v>
      </c>
      <c r="L23" s="64"/>
    </row>
    <row r="24" spans="1:16" ht="15.75" thickBot="1" x14ac:dyDescent="0.3">
      <c r="A24" s="15"/>
      <c r="D24" s="9"/>
      <c r="E24" s="13"/>
      <c r="G24" s="17"/>
      <c r="H24" s="18" t="s">
        <v>26</v>
      </c>
      <c r="I24" s="22">
        <f>I23/52</f>
        <v>0.54362421330557165</v>
      </c>
      <c r="J24" s="23" t="s">
        <v>27</v>
      </c>
      <c r="K24" s="65"/>
      <c r="L24" s="66"/>
    </row>
    <row r="25" spans="1:16" x14ac:dyDescent="0.25">
      <c r="A25" s="16" t="s">
        <v>19</v>
      </c>
      <c r="B25" s="11" t="s">
        <v>20</v>
      </c>
      <c r="C25" s="20">
        <f>C_/C18/((2)*Cupl+(2)*(Crec+(C19*Cgps)) + Iselfp*C_/100/52/C18)</f>
        <v>93.542407810359308</v>
      </c>
      <c r="D25" s="21" t="s">
        <v>21</v>
      </c>
      <c r="E25" s="67" t="s">
        <v>22</v>
      </c>
      <c r="G25" s="75" t="s">
        <v>48</v>
      </c>
      <c r="H25" s="75"/>
      <c r="I25" s="75"/>
      <c r="J25" s="75"/>
      <c r="K25" s="75"/>
      <c r="L25" s="75"/>
      <c r="M25" s="75"/>
    </row>
    <row r="26" spans="1:16" ht="15.75" thickBot="1" x14ac:dyDescent="0.3">
      <c r="A26" s="17"/>
      <c r="B26" s="18"/>
      <c r="C26" s="22">
        <f>C25/52</f>
        <v>1.7988924578915251</v>
      </c>
      <c r="D26" s="23" t="s">
        <v>27</v>
      </c>
      <c r="E26" s="68"/>
    </row>
    <row r="27" spans="1:16" ht="21.75" thickBot="1" x14ac:dyDescent="0.4">
      <c r="G27" s="76" t="s">
        <v>49</v>
      </c>
      <c r="H27" s="76"/>
      <c r="I27" s="76"/>
      <c r="J27" s="76"/>
      <c r="K27" s="56" t="s">
        <v>87</v>
      </c>
      <c r="L27" s="45" t="s">
        <v>51</v>
      </c>
      <c r="M27" s="77" t="s">
        <v>52</v>
      </c>
      <c r="N27" s="77"/>
      <c r="O27" s="77"/>
      <c r="P27" s="33"/>
    </row>
    <row r="28" spans="1:16" ht="21" x14ac:dyDescent="0.35">
      <c r="A28" s="60" t="s">
        <v>53</v>
      </c>
      <c r="B28" s="61"/>
      <c r="C28" s="61"/>
      <c r="D28" s="62"/>
      <c r="G28" s="38" t="s">
        <v>4</v>
      </c>
      <c r="H28" s="39" t="s">
        <v>5</v>
      </c>
      <c r="I28" s="39" t="s">
        <v>6</v>
      </c>
      <c r="J28" s="33"/>
      <c r="K28" s="33"/>
      <c r="L28" s="33"/>
      <c r="M28" s="33"/>
      <c r="N28" s="33"/>
      <c r="O28" s="33"/>
      <c r="P28" s="33"/>
    </row>
    <row r="29" spans="1:16" ht="15" customHeight="1" x14ac:dyDescent="0.25">
      <c r="A29" s="25" t="s">
        <v>5</v>
      </c>
      <c r="B29" s="26" t="s">
        <v>6</v>
      </c>
      <c r="C29" s="26"/>
      <c r="D29" s="81" t="s">
        <v>54</v>
      </c>
      <c r="G29" s="33" t="s">
        <v>55</v>
      </c>
      <c r="H29" s="33" t="s">
        <v>56</v>
      </c>
      <c r="I29" s="33">
        <v>3.5</v>
      </c>
      <c r="J29" s="35" t="s">
        <v>57</v>
      </c>
      <c r="K29" s="41" t="s">
        <v>58</v>
      </c>
      <c r="L29" s="41" t="s">
        <v>59</v>
      </c>
      <c r="M29" s="33"/>
      <c r="N29" s="33"/>
      <c r="O29" s="34"/>
      <c r="P29" s="33"/>
    </row>
    <row r="30" spans="1:16" x14ac:dyDescent="0.25">
      <c r="A30" s="25" t="s">
        <v>60</v>
      </c>
      <c r="B30" s="26">
        <v>318</v>
      </c>
      <c r="C30" s="26"/>
      <c r="D30" s="81"/>
      <c r="G30" s="33" t="s">
        <v>61</v>
      </c>
      <c r="H30" s="33" t="s">
        <v>62</v>
      </c>
      <c r="I30" s="36">
        <f>VLOOKUP(K27,A39:C40,2,FALSE)</f>
        <v>6.4499999999999996E-4</v>
      </c>
      <c r="J30" s="35" t="s">
        <v>57</v>
      </c>
      <c r="K30" s="33"/>
      <c r="L30" s="33"/>
      <c r="M30" s="33"/>
      <c r="N30" s="33"/>
      <c r="O30" s="33"/>
      <c r="P30" s="33"/>
    </row>
    <row r="31" spans="1:16" ht="15" customHeight="1" x14ac:dyDescent="0.25">
      <c r="A31" s="25" t="s">
        <v>63</v>
      </c>
      <c r="B31" s="26">
        <v>3</v>
      </c>
      <c r="C31" s="26"/>
      <c r="D31" s="81"/>
      <c r="G31" s="33" t="s">
        <v>64</v>
      </c>
      <c r="H31" s="33" t="s">
        <v>65</v>
      </c>
      <c r="I31" s="36">
        <f>VLOOKUP(K27,A39:C40,3,FALSE)</f>
        <v>4.2699999999999998E-6</v>
      </c>
      <c r="J31" s="35" t="s">
        <v>57</v>
      </c>
      <c r="K31" s="33"/>
      <c r="L31" s="33"/>
      <c r="M31" s="33"/>
      <c r="N31" s="33"/>
      <c r="O31" s="33"/>
      <c r="P31" s="33"/>
    </row>
    <row r="32" spans="1:16" ht="15" customHeight="1" x14ac:dyDescent="0.25">
      <c r="A32" s="25" t="s">
        <v>66</v>
      </c>
      <c r="B32" s="26">
        <v>318</v>
      </c>
      <c r="C32" s="26"/>
      <c r="D32" s="81"/>
      <c r="G32" s="33" t="s">
        <v>67</v>
      </c>
      <c r="H32" s="33" t="s">
        <v>68</v>
      </c>
      <c r="I32" s="44">
        <v>1.01E-5</v>
      </c>
      <c r="J32" s="35" t="s">
        <v>57</v>
      </c>
      <c r="K32" s="33"/>
      <c r="L32" s="33"/>
      <c r="M32" s="33"/>
      <c r="N32" s="33"/>
      <c r="O32" s="33"/>
      <c r="P32" s="33"/>
    </row>
    <row r="33" spans="1:16" x14ac:dyDescent="0.25">
      <c r="A33" s="25" t="s">
        <v>69</v>
      </c>
      <c r="B33" s="26">
        <v>4770</v>
      </c>
      <c r="C33" s="26" t="s">
        <v>13</v>
      </c>
      <c r="D33" s="81"/>
      <c r="G33" s="41" t="s">
        <v>70</v>
      </c>
      <c r="H33" s="41" t="s">
        <v>71</v>
      </c>
      <c r="I33" s="36">
        <v>1.8899999999999999E-5</v>
      </c>
      <c r="J33" s="41" t="s">
        <v>57</v>
      </c>
      <c r="K33" s="33"/>
      <c r="L33" s="33"/>
      <c r="M33" s="33"/>
      <c r="N33" s="33"/>
      <c r="O33" s="33"/>
      <c r="P33" s="33"/>
    </row>
    <row r="34" spans="1:16" x14ac:dyDescent="0.25">
      <c r="A34" s="15"/>
      <c r="C34" s="9"/>
      <c r="D34" s="13"/>
      <c r="G34" s="33" t="s">
        <v>72</v>
      </c>
      <c r="H34" s="33" t="s">
        <v>73</v>
      </c>
      <c r="I34" s="37">
        <v>5</v>
      </c>
      <c r="J34" s="35" t="s">
        <v>74</v>
      </c>
      <c r="K34" s="33" t="s">
        <v>75</v>
      </c>
      <c r="L34" s="33"/>
      <c r="M34" s="33"/>
      <c r="N34" s="33"/>
      <c r="O34" s="33"/>
      <c r="P34" s="33"/>
    </row>
    <row r="35" spans="1:16" x14ac:dyDescent="0.25">
      <c r="A35" s="27" t="s">
        <v>76</v>
      </c>
      <c r="B35" s="28">
        <f>(SuccessfulUploads+FailedUploads)*Cupl+GPSFixAttempts*Crec+GPSOnTime*Cgps</f>
        <v>0.25657985999999999</v>
      </c>
      <c r="C35" s="29" t="s">
        <v>57</v>
      </c>
      <c r="D35" s="58" t="s">
        <v>22</v>
      </c>
      <c r="G35" s="41" t="s">
        <v>77</v>
      </c>
      <c r="H35" s="41" t="s">
        <v>78</v>
      </c>
      <c r="I35" s="36">
        <v>3.8600000000000002E-8</v>
      </c>
      <c r="J35" s="35" t="s">
        <v>57</v>
      </c>
      <c r="K35" s="33"/>
      <c r="L35" s="33"/>
      <c r="M35" s="33"/>
      <c r="N35" s="33"/>
      <c r="O35" s="33"/>
      <c r="P35" s="33"/>
    </row>
    <row r="36" spans="1:16" ht="15.75" thickBot="1" x14ac:dyDescent="0.3">
      <c r="A36" s="30" t="s">
        <v>79</v>
      </c>
      <c r="B36" s="31">
        <f>(1-B35/C_)*100</f>
        <v>92.669146857142863</v>
      </c>
      <c r="C36" s="32" t="s">
        <v>80</v>
      </c>
      <c r="D36" s="59"/>
      <c r="G36" s="41" t="s">
        <v>81</v>
      </c>
      <c r="H36" s="41" t="s">
        <v>82</v>
      </c>
      <c r="I36" s="36">
        <v>1.33E-6</v>
      </c>
      <c r="J36" s="35" t="s">
        <v>57</v>
      </c>
      <c r="K36" s="33"/>
      <c r="L36" s="33"/>
      <c r="M36" s="33"/>
      <c r="N36" s="33"/>
      <c r="O36" s="33"/>
      <c r="P36" s="33"/>
    </row>
    <row r="37" spans="1:16" x14ac:dyDescent="0.25">
      <c r="G37" s="41" t="s">
        <v>83</v>
      </c>
      <c r="H37" s="41" t="s">
        <v>84</v>
      </c>
      <c r="I37" s="36">
        <v>1.3200000000000001E-6</v>
      </c>
      <c r="J37" s="35" t="s">
        <v>57</v>
      </c>
      <c r="K37" s="33"/>
      <c r="L37" s="33"/>
      <c r="M37" s="33"/>
      <c r="N37" s="33"/>
      <c r="O37" s="33"/>
      <c r="P37" s="33"/>
    </row>
    <row r="38" spans="1:16" x14ac:dyDescent="0.25">
      <c r="A38" s="47" t="s">
        <v>85</v>
      </c>
      <c r="B38" s="48" t="s">
        <v>61</v>
      </c>
      <c r="C38" s="49" t="s">
        <v>64</v>
      </c>
    </row>
    <row r="39" spans="1:16" ht="21" x14ac:dyDescent="0.35">
      <c r="A39" s="50" t="s">
        <v>50</v>
      </c>
      <c r="B39" s="52">
        <f>0.0004</f>
        <v>4.0000000000000002E-4</v>
      </c>
      <c r="C39" s="54">
        <v>1.9199999999999998E-6</v>
      </c>
      <c r="F39" s="40" t="s">
        <v>86</v>
      </c>
    </row>
    <row r="40" spans="1:16" x14ac:dyDescent="0.25">
      <c r="A40" s="51" t="s">
        <v>87</v>
      </c>
      <c r="B40" s="53">
        <v>6.4499999999999996E-4</v>
      </c>
      <c r="C40" s="55">
        <v>4.2699999999999998E-6</v>
      </c>
      <c r="E40" s="46"/>
      <c r="G40" t="s">
        <v>88</v>
      </c>
      <c r="H40">
        <v>0</v>
      </c>
      <c r="J40" t="s">
        <v>89</v>
      </c>
      <c r="K40" t="e">
        <f>(H40+H42+H43)/(H41+H44)</f>
        <v>#DIV/0!</v>
      </c>
      <c r="L40" t="s">
        <v>13</v>
      </c>
    </row>
    <row r="41" spans="1:16" x14ac:dyDescent="0.25">
      <c r="E41" s="46"/>
      <c r="G41" t="s">
        <v>90</v>
      </c>
      <c r="H41">
        <v>0</v>
      </c>
      <c r="J41" s="3" t="s">
        <v>91</v>
      </c>
    </row>
    <row r="42" spans="1:16" x14ac:dyDescent="0.25">
      <c r="G42" t="s">
        <v>92</v>
      </c>
      <c r="H42">
        <v>0</v>
      </c>
    </row>
    <row r="43" spans="1:16" x14ac:dyDescent="0.25">
      <c r="G43" t="s">
        <v>93</v>
      </c>
      <c r="H43">
        <v>0</v>
      </c>
    </row>
    <row r="44" spans="1:16" x14ac:dyDescent="0.25">
      <c r="G44" t="s">
        <v>94</v>
      </c>
      <c r="H44">
        <v>0</v>
      </c>
    </row>
  </sheetData>
  <mergeCells count="22">
    <mergeCell ref="E12:E13"/>
    <mergeCell ref="G2:L2"/>
    <mergeCell ref="G3:L3"/>
    <mergeCell ref="K5:L6"/>
    <mergeCell ref="A2:E2"/>
    <mergeCell ref="A3:E3"/>
    <mergeCell ref="D35:D36"/>
    <mergeCell ref="A28:D28"/>
    <mergeCell ref="K8:L9"/>
    <mergeCell ref="E25:E26"/>
    <mergeCell ref="A15:E15"/>
    <mergeCell ref="A16:E16"/>
    <mergeCell ref="G11:L11"/>
    <mergeCell ref="G12:L12"/>
    <mergeCell ref="K23:L24"/>
    <mergeCell ref="G25:M25"/>
    <mergeCell ref="G27:J27"/>
    <mergeCell ref="M27:O27"/>
    <mergeCell ref="E18:E23"/>
    <mergeCell ref="K14:L21"/>
    <mergeCell ref="D29:D33"/>
    <mergeCell ref="E5:E10"/>
  </mergeCells>
  <dataValidations count="1">
    <dataValidation type="list" allowBlank="1" showInputMessage="1" showErrorMessage="1" sqref="K27" xr:uid="{2FC1BF0B-70AA-4249-966D-A724384191F2}">
      <formula1>cell_tech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7E722E7D33974986DB78B7FAB90374" ma:contentTypeVersion="12" ma:contentTypeDescription="Create a new document." ma:contentTypeScope="" ma:versionID="4bb52edde091239cb5661fa34a834e63">
  <xsd:schema xmlns:xsd="http://www.w3.org/2001/XMLSchema" xmlns:xs="http://www.w3.org/2001/XMLSchema" xmlns:p="http://schemas.microsoft.com/office/2006/metadata/properties" xmlns:ns2="ba1e2f0f-0ee4-48cc-96a7-7a6e2b91bbb4" xmlns:ns3="51b02070-041a-4ac4-a9db-47236743d6a1" targetNamespace="http://schemas.microsoft.com/office/2006/metadata/properties" ma:root="true" ma:fieldsID="9009f501d94d75e1144b19b2cd72bb48" ns2:_="" ns3:_="">
    <xsd:import namespace="ba1e2f0f-0ee4-48cc-96a7-7a6e2b91bbb4"/>
    <xsd:import namespace="51b02070-041a-4ac4-a9db-47236743d6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e2f0f-0ee4-48cc-96a7-7a6e2b91bb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02070-041a-4ac4-a9db-47236743d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B87EB2-6BE0-4B94-BABA-12B4194F73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2CB850-B181-426A-A841-68CCD24EE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e2f0f-0ee4-48cc-96a7-7a6e2b91bbb4"/>
    <ds:schemaRef ds:uri="51b02070-041a-4ac4-a9db-47236743d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3A2600-CD41-46D7-951F-A7EB79BE62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Calculate W</vt:lpstr>
      <vt:lpstr>Am</vt:lpstr>
      <vt:lpstr>An</vt:lpstr>
      <vt:lpstr>C_</vt:lpstr>
      <vt:lpstr>Cam</vt:lpstr>
      <vt:lpstr>Can</vt:lpstr>
      <vt:lpstr>cell_tech</vt:lpstr>
      <vt:lpstr>Cgps</vt:lpstr>
      <vt:lpstr>Cp</vt:lpstr>
      <vt:lpstr>Crec</vt:lpstr>
      <vt:lpstr>Cupl</vt:lpstr>
      <vt:lpstr>Cwifi</vt:lpstr>
      <vt:lpstr>FailedUploads</vt:lpstr>
      <vt:lpstr>GPSFixAttempts</vt:lpstr>
      <vt:lpstr>GPSOnTime</vt:lpstr>
      <vt:lpstr>Iselfp</vt:lpstr>
      <vt:lpstr>L_</vt:lpstr>
      <vt:lpstr>Ngps</vt:lpstr>
      <vt:lpstr>Nwifi</vt:lpstr>
      <vt:lpstr>P</vt:lpstr>
      <vt:lpstr>Plog</vt:lpstr>
      <vt:lpstr>Pupl</vt:lpstr>
      <vt:lpstr>Pupld</vt:lpstr>
      <vt:lpstr>SuccessfulUploads</vt:lpstr>
      <vt:lpstr>T_</vt:lpstr>
      <vt:lpstr>Tgps</vt:lpstr>
      <vt:lpstr>Twifi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Pope</dc:creator>
  <cp:keywords/>
  <dc:description/>
  <cp:lastModifiedBy>Jared Ping</cp:lastModifiedBy>
  <cp:revision/>
  <dcterms:created xsi:type="dcterms:W3CDTF">2016-02-25T11:17:36Z</dcterms:created>
  <dcterms:modified xsi:type="dcterms:W3CDTF">2020-07-13T14:03:01Z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0x0101001F7E722E7D33974986DB78B7FAB90374</vt:lpwstr>
  </property>
  <property fmtid="{D5CDD505-2E9C-101B-9397-08002B2CF9AE}" pid="3" name="AuthorIds_UIVersion_3584">
    <vt:lpwstr>211</vt:lpwstr>
  </property>
</Properties>
</file>