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837" documentId="8_{EAFB46F6-2018-4177-A4F8-A7F860722A01}" xr6:coauthVersionLast="47" xr6:coauthVersionMax="47" xr10:uidLastSave="{AD6B4597-69F0-455E-93D0-EE04C97CF3EE}"/>
  <bookViews>
    <workbookView xWindow="-120" yWindow="-120" windowWidth="29040" windowHeight="15840" xr2:uid="{00000000-000D-0000-FFFF-FFFF00000000}"/>
  </bookViews>
  <sheets>
    <sheet name="Main" sheetId="1" r:id="rId1"/>
    <sheet name="Constants" sheetId="2" r:id="rId2"/>
  </sheets>
  <definedNames>
    <definedName name="Batteries">Main!$C$6</definedName>
    <definedName name="BatteryMWh">Main!$C$11</definedName>
    <definedName name="BatteryMWhPerCell">Main!$C$10</definedName>
    <definedName name="EstimatedDays">Main!$C$29</definedName>
    <definedName name="EstimatedYears">Main!$C$30</definedName>
    <definedName name="GNSSMW">Main!$C$18</definedName>
    <definedName name="GNSSMWhPerDay">Main!$C$25</definedName>
    <definedName name="GNSSMWhPerFix">Main!$C$19</definedName>
    <definedName name="GNSSTime">Main!$C$8</definedName>
    <definedName name="LoraMWhPerDay">Main!$C$24</definedName>
    <definedName name="PositionsPerDay">Main!$C$7</definedName>
    <definedName name="Region">Main!$C$5</definedName>
    <definedName name="RxMWhPerFix">Main!$C$17</definedName>
    <definedName name="SelfDischarge">Main!$C$12</definedName>
    <definedName name="SelfDischargeMWhPerDay">Main!$C$26</definedName>
    <definedName name="SleepMW">Main!$C$22</definedName>
    <definedName name="SleepMWhPerDay">Main!$C$23</definedName>
    <definedName name="TotalMWhPerDay">Main!$C$27</definedName>
    <definedName name="TotalMWhPerFix">Main!$C$20</definedName>
    <definedName name="TxMW">Main!$C$15</definedName>
    <definedName name="TxMWhPerFix">Main!$C$16</definedName>
    <definedName name="TxTime">Main!$C$14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11" i="1" s="1"/>
  <c r="M5" i="1" l="1"/>
  <c r="C22" i="1"/>
  <c r="C18" i="1"/>
  <c r="C15" i="1"/>
  <c r="C23" i="1" l="1"/>
  <c r="C17" i="1"/>
  <c r="C19" i="1"/>
  <c r="C14" i="1"/>
  <c r="C12" i="1"/>
  <c r="C26" i="1" l="1"/>
  <c r="C25" i="1"/>
  <c r="C16" i="1"/>
  <c r="C20" i="1" s="1"/>
  <c r="C24" i="1" l="1"/>
  <c r="C27" i="1" l="1"/>
  <c r="C29" i="1" s="1"/>
  <c r="C30" i="1" s="1"/>
</calcChain>
</file>

<file path=xl/sharedStrings.xml><?xml version="1.0" encoding="utf-8"?>
<sst xmlns="http://schemas.openxmlformats.org/spreadsheetml/2006/main" count="56" uniqueCount="48">
  <si>
    <t>Important:</t>
  </si>
  <si>
    <t>This spreadsheet is provided as an estimating tool. Digital Matter makes no claim or warranty to the results. The battery life of devices is dependant on many different factors including the installation location, battery quality, asset activity and temperature, among other things</t>
  </si>
  <si>
    <t>Region</t>
  </si>
  <si>
    <t>Europe (SF12/16dBm)</t>
  </si>
  <si>
    <t>Notes</t>
  </si>
  <si>
    <t>Approximate</t>
  </si>
  <si>
    <t>Tx Time</t>
  </si>
  <si>
    <t>Including micro</t>
  </si>
  <si>
    <t>Including accelerometer</t>
  </si>
  <si>
    <t>Temperature dependent. % per annum.</t>
  </si>
  <si>
    <t>Positions a day</t>
  </si>
  <si>
    <t>Modify these cells. At 1 position or fewer per 4 hours, GPS Time is a cold start, typically 36-120 seconds. At 1 position or more per hour, it's a hot start, typically 22-25 seconds.</t>
  </si>
  <si>
    <t>Days</t>
  </si>
  <si>
    <t>Including sleep currents at 23 C</t>
  </si>
  <si>
    <t>Years</t>
  </si>
  <si>
    <t>America (SF10/21dBm)</t>
  </si>
  <si>
    <t>ANZ (SF12/21dBm)</t>
  </si>
  <si>
    <t>GNSS Time</t>
  </si>
  <si>
    <t>GNSS mW</t>
  </si>
  <si>
    <t>Sleep mW</t>
  </si>
  <si>
    <t>Rx mWh</t>
  </si>
  <si>
    <t>Tx mWh</t>
  </si>
  <si>
    <t>Tx mW</t>
  </si>
  <si>
    <t>Sleep mWh</t>
  </si>
  <si>
    <t>GNSS mWh</t>
  </si>
  <si>
    <t>Chemistry</t>
  </si>
  <si>
    <t>Self discharge p/a</t>
  </si>
  <si>
    <t>Alkaline</t>
  </si>
  <si>
    <t>Batteries</t>
  </si>
  <si>
    <t>Battery mWh</t>
  </si>
  <si>
    <t>Inputs</t>
  </si>
  <si>
    <t>Per Fix</t>
  </si>
  <si>
    <t>Battery</t>
  </si>
  <si>
    <t>Two empty receive windows</t>
  </si>
  <si>
    <t>Single repetition</t>
  </si>
  <si>
    <t>LoRa mWh</t>
  </si>
  <si>
    <t>Self Discharge mWh</t>
  </si>
  <si>
    <t>Self Discharge</t>
  </si>
  <si>
    <t>Per Day</t>
  </si>
  <si>
    <t>Lithium (3.6V)</t>
  </si>
  <si>
    <t>Lithium (1.5V)</t>
  </si>
  <si>
    <t>Rel. GNSS Efficiency</t>
  </si>
  <si>
    <t>Rel. Tx Efficiency</t>
  </si>
  <si>
    <t>mWh per fix</t>
  </si>
  <si>
    <t>mWh per day</t>
  </si>
  <si>
    <t>mWhPerCell</t>
  </si>
  <si>
    <t>Battery mWh / Cell</t>
  </si>
  <si>
    <t>Estimated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</si>
</sst>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4"/>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right/>
      <top style="thin">
        <color indexed="64"/>
      </top>
      <bottom style="double">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1" fillId="0" borderId="0" xfId="0" applyFont="1"/>
    <xf numFmtId="164" fontId="1" fillId="0" borderId="0" xfId="0" applyNumberFormat="1" applyFont="1"/>
    <xf numFmtId="1" fontId="1" fillId="0" borderId="0" xfId="0" applyNumberFormat="1" applyFont="1"/>
    <xf numFmtId="165" fontId="1" fillId="0" borderId="0" xfId="0" applyNumberFormat="1" applyFont="1"/>
    <xf numFmtId="0" fontId="0" fillId="0" borderId="0" xfId="0" applyAlignment="1">
      <alignment horizontal="center"/>
    </xf>
    <xf numFmtId="0" fontId="2" fillId="0" borderId="0" xfId="0" applyFont="1"/>
    <xf numFmtId="0" fontId="4" fillId="0" borderId="0" xfId="0" applyFont="1"/>
    <xf numFmtId="0" fontId="1" fillId="0" borderId="0" xfId="0" applyFont="1" applyAlignment="1">
      <alignment horizontal="center" vertical="center"/>
    </xf>
    <xf numFmtId="164" fontId="1" fillId="0" borderId="0" xfId="0" applyNumberFormat="1" applyFont="1" applyAlignment="1">
      <alignment horizontal="center"/>
    </xf>
    <xf numFmtId="0" fontId="0" fillId="0" borderId="0" xfId="0" applyFont="1"/>
    <xf numFmtId="9" fontId="0" fillId="0" borderId="0" xfId="1" applyFont="1"/>
    <xf numFmtId="0" fontId="0" fillId="2" borderId="0" xfId="0" applyFont="1" applyFill="1"/>
    <xf numFmtId="0" fontId="0" fillId="2" borderId="0" xfId="0" applyFont="1" applyFill="1" applyAlignment="1">
      <alignment horizontal="right"/>
    </xf>
    <xf numFmtId="0" fontId="0" fillId="0" borderId="0" xfId="0" applyAlignment="1"/>
    <xf numFmtId="0" fontId="1" fillId="0" borderId="0" xfId="0" applyFont="1" applyAlignment="1"/>
    <xf numFmtId="9" fontId="1" fillId="0" borderId="0" xfId="1" applyFont="1" applyAlignment="1"/>
    <xf numFmtId="164" fontId="1" fillId="0" borderId="0" xfId="0" applyNumberFormat="1" applyFont="1" applyAlignment="1"/>
    <xf numFmtId="9" fontId="1" fillId="0" borderId="0" xfId="1" applyFont="1"/>
    <xf numFmtId="164" fontId="0" fillId="0" borderId="0" xfId="0" applyNumberFormat="1" applyFont="1"/>
    <xf numFmtId="165" fontId="0" fillId="0" borderId="0" xfId="0" applyNumberFormat="1" applyFont="1"/>
    <xf numFmtId="1" fontId="0" fillId="0" borderId="0" xfId="0" applyNumberFormat="1" applyFont="1"/>
    <xf numFmtId="2" fontId="0" fillId="0" borderId="1" xfId="0" applyNumberFormat="1" applyFont="1" applyBorder="1"/>
    <xf numFmtId="164" fontId="1" fillId="0" borderId="1" xfId="0" applyNumberFormat="1" applyFont="1" applyBorder="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3"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vertical="center" wrapText="1"/>
    </xf>
    <xf numFmtId="0" fontId="5" fillId="0" borderId="0" xfId="0" applyFont="1" applyAlignment="1">
      <alignment horizontal="center" vertical="center" wrapText="1"/>
    </xf>
  </cellXfs>
  <cellStyles count="2">
    <cellStyle name="Normal" xfId="0" builtinId="0"/>
    <cellStyle name="Percent" xfId="1" builtinId="5"/>
  </cellStyles>
  <dxfs count="3">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Main!$M$5</c:f>
          <c:strCache>
            <c:ptCount val="1"/>
            <c:pt idx="0">
              <c:v>Europe (SF12/16dBm)
4 positions per day
Lithium (1.5V)</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184-403F-B62E-3CD7AC3E8D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84-403F-B62E-3CD7AC3E8D94}"/>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3184-403F-B62E-3CD7AC3E8D94}"/>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3184-403F-B62E-3CD7AC3E8D94}"/>
              </c:ext>
            </c:extLst>
          </c:dPt>
          <c:cat>
            <c:strRef>
              <c:f>Main!$B$23:$B$26</c:f>
              <c:strCache>
                <c:ptCount val="4"/>
                <c:pt idx="0">
                  <c:v>Sleep mWh</c:v>
                </c:pt>
                <c:pt idx="1">
                  <c:v>LoRa mWh</c:v>
                </c:pt>
                <c:pt idx="2">
                  <c:v>GNSS mWh</c:v>
                </c:pt>
                <c:pt idx="3">
                  <c:v>Self Discharge mWh</c:v>
                </c:pt>
              </c:strCache>
            </c:strRef>
          </c:cat>
          <c:val>
            <c:numRef>
              <c:f>Main!$C$23:$C$26</c:f>
              <c:numCache>
                <c:formatCode>0.000</c:formatCode>
                <c:ptCount val="4"/>
                <c:pt idx="0">
                  <c:v>0.69600000000000006</c:v>
                </c:pt>
                <c:pt idx="1">
                  <c:v>0.68933333333333335</c:v>
                </c:pt>
                <c:pt idx="2">
                  <c:v>2.4666666666666668</c:v>
                </c:pt>
                <c:pt idx="3">
                  <c:v>1.2328767123287672</c:v>
                </c:pt>
              </c:numCache>
            </c:numRef>
          </c:val>
          <c:extLst>
            <c:ext xmlns:c16="http://schemas.microsoft.com/office/drawing/2014/chart" uri="{C3380CC4-5D6E-409C-BE32-E72D297353CC}">
              <c16:uniqueId val="{00000000-4645-426D-9E1C-CE1C1FF0DC5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xdr:colOff>
      <xdr:row>4</xdr:row>
      <xdr:rowOff>0</xdr:rowOff>
    </xdr:from>
    <xdr:to>
      <xdr:col>18</xdr:col>
      <xdr:colOff>9525</xdr:colOff>
      <xdr:row>22</xdr:row>
      <xdr:rowOff>0</xdr:rowOff>
    </xdr:to>
    <xdr:graphicFrame macro="">
      <xdr:nvGraphicFramePr>
        <xdr:cNvPr id="2" name="Chart 1">
          <a:extLst>
            <a:ext uri="{FF2B5EF4-FFF2-40B4-BE49-F238E27FC236}">
              <a16:creationId xmlns:a16="http://schemas.microsoft.com/office/drawing/2014/main" id="{76D76048-B9A5-4EB7-B599-D6EDC6F054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B13BDE-B212-4A73-80DE-441881E6287E}" name="Regions" displayName="Regions" ref="A1:D4" totalsRowShown="0" headerRowDxfId="2">
  <autoFilter ref="A1:D4" xr:uid="{E5B13BDE-B212-4A73-80DE-441881E6287E}"/>
  <tableColumns count="4">
    <tableColumn id="1" xr3:uid="{CEA5BE7A-2A86-4C8B-995B-D9D43DB027D8}" name="Region" dataDxfId="1"/>
    <tableColumn id="2" xr3:uid="{E60B72BB-0C66-425D-8C8C-C07F4EFF6B98}" name="Tx Time"/>
    <tableColumn id="3" xr3:uid="{92F13E5B-0CFF-4FDC-BDC7-D823155FB9B2}" name="Tx mW"/>
    <tableColumn id="4" xr3:uid="{F3AE46AC-199F-471C-814C-E4B58E8747B2}" name="Rx mWh"/>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16517A-63B9-496F-A3DB-E0851CC8E513}" name="Chemistries" displayName="Chemistries" ref="A6:F9" totalsRowShown="0">
  <autoFilter ref="A6:F9" xr:uid="{2E16517A-63B9-496F-A3DB-E0851CC8E513}"/>
  <sortState xmlns:xlrd2="http://schemas.microsoft.com/office/spreadsheetml/2017/richdata2" ref="A7:F9">
    <sortCondition ref="A6:A9"/>
  </sortState>
  <tableColumns count="6">
    <tableColumn id="1" xr3:uid="{CEBE95AF-F9E2-423F-B316-86FA38B324FC}" name="Chemistry"/>
    <tableColumn id="2" xr3:uid="{86785A1A-DFF4-4CAF-A4DE-BCD893756ECF}" name="mWhPerCell"/>
    <tableColumn id="3" xr3:uid="{0B2160C9-05B1-4640-91B4-3D497A5830D6}" name="Self discharge p/a" dataDxfId="0" dataCellStyle="Percent"/>
    <tableColumn id="4" xr3:uid="{2EAE4329-4B42-41FD-8C85-50864964A699}" name="Sleep mW"/>
    <tableColumn id="5" xr3:uid="{AB0D932E-C7F7-4B1D-AD50-AF29F69E61DB}" name="Rel. GNSS Efficiency" dataCellStyle="Percent"/>
    <tableColumn id="6" xr3:uid="{1ABCED7E-8826-4E30-A9BB-F5A9AEB4438B}" name="Rel. Tx Efficiency" dataCellStyle="Perc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workbookViewId="0">
      <selection activeCell="D8" sqref="D8"/>
    </sheetView>
  </sheetViews>
  <sheetFormatPr defaultColWidth="9.140625" defaultRowHeight="15" x14ac:dyDescent="0.25"/>
  <cols>
    <col min="1" max="1" width="18" style="1" customWidth="1"/>
    <col min="2" max="2" width="21.7109375" style="1" bestFit="1" customWidth="1"/>
    <col min="3" max="3" width="22.7109375" style="1" customWidth="1"/>
    <col min="4" max="4" width="11.7109375" style="1" customWidth="1"/>
    <col min="5" max="5" width="9.140625" style="1" customWidth="1"/>
    <col min="6" max="10" width="9.140625" style="1"/>
    <col min="11" max="11" width="9.140625" style="1" customWidth="1"/>
    <col min="12" max="12" width="9.140625" style="1"/>
    <col min="13" max="13" width="13.28515625" style="1" customWidth="1"/>
    <col min="14" max="14" width="10.5703125" style="1" bestFit="1" customWidth="1"/>
    <col min="15" max="16384" width="9.140625" style="1"/>
  </cols>
  <sheetData>
    <row r="1" spans="1:13" ht="18.75" x14ac:dyDescent="0.3">
      <c r="B1" s="7" t="s">
        <v>0</v>
      </c>
      <c r="C1" s="7"/>
    </row>
    <row r="2" spans="1:13" ht="54.95" customHeight="1" x14ac:dyDescent="0.25">
      <c r="B2" s="27" t="s">
        <v>1</v>
      </c>
      <c r="C2" s="27"/>
      <c r="D2" s="27"/>
      <c r="E2" s="27"/>
      <c r="F2" s="27"/>
      <c r="G2" s="27"/>
      <c r="H2" s="27"/>
    </row>
    <row r="4" spans="1:13" x14ac:dyDescent="0.25">
      <c r="E4" s="28" t="s">
        <v>4</v>
      </c>
      <c r="F4" s="28"/>
      <c r="G4" s="28"/>
      <c r="H4" s="28"/>
      <c r="I4" s="28"/>
      <c r="J4" s="28"/>
      <c r="K4" s="28"/>
    </row>
    <row r="5" spans="1:13" ht="15" customHeight="1" x14ac:dyDescent="0.25">
      <c r="A5" s="24" t="s">
        <v>30</v>
      </c>
      <c r="B5" s="6" t="s">
        <v>2</v>
      </c>
      <c r="C5" s="13" t="s">
        <v>3</v>
      </c>
      <c r="D5" s="6"/>
      <c r="E5" s="29" t="s">
        <v>11</v>
      </c>
      <c r="F5" s="29"/>
      <c r="G5" s="29"/>
      <c r="H5" s="29"/>
      <c r="I5" s="29"/>
      <c r="J5" s="29"/>
      <c r="K5" s="29"/>
      <c r="M5" s="3" t="str">
        <f>_xlfn.CONCAT(Region, CHAR(10), PositionsPerDay, " positions per day", CHAR(10), Batteries)</f>
        <v>Europe (SF12/16dBm)
4 positions per day
Lithium (1.5V)</v>
      </c>
    </row>
    <row r="6" spans="1:13" x14ac:dyDescent="0.25">
      <c r="A6" s="24"/>
      <c r="B6" s="6" t="s">
        <v>28</v>
      </c>
      <c r="C6" s="13" t="s">
        <v>40</v>
      </c>
      <c r="D6" s="6"/>
      <c r="E6" s="29"/>
      <c r="F6" s="29"/>
      <c r="G6" s="29"/>
      <c r="H6" s="29"/>
      <c r="I6" s="29"/>
      <c r="J6" s="29"/>
      <c r="K6" s="29"/>
    </row>
    <row r="7" spans="1:13" x14ac:dyDescent="0.25">
      <c r="A7" s="24"/>
      <c r="B7" s="6" t="s">
        <v>10</v>
      </c>
      <c r="C7" s="12">
        <v>4</v>
      </c>
      <c r="D7" s="6"/>
      <c r="E7" s="29"/>
      <c r="F7" s="29"/>
      <c r="G7" s="29"/>
      <c r="H7" s="29"/>
      <c r="I7" s="29"/>
      <c r="J7" s="29"/>
      <c r="K7" s="29"/>
    </row>
    <row r="8" spans="1:13" x14ac:dyDescent="0.25">
      <c r="A8" s="24"/>
      <c r="B8" s="6" t="s">
        <v>17</v>
      </c>
      <c r="C8" s="12">
        <v>60</v>
      </c>
      <c r="D8" s="6"/>
      <c r="E8" s="29"/>
      <c r="F8" s="29"/>
      <c r="G8" s="29"/>
      <c r="H8" s="29"/>
      <c r="I8" s="29"/>
      <c r="J8" s="29"/>
      <c r="K8" s="29"/>
    </row>
    <row r="9" spans="1:13" x14ac:dyDescent="0.25">
      <c r="A9" s="8"/>
      <c r="B9" s="6"/>
      <c r="C9" s="6"/>
      <c r="D9" s="6"/>
      <c r="E9" s="29"/>
      <c r="F9" s="29"/>
      <c r="G9" s="29"/>
      <c r="H9" s="29"/>
      <c r="I9" s="29"/>
      <c r="J9" s="29"/>
      <c r="K9" s="29"/>
    </row>
    <row r="10" spans="1:13" x14ac:dyDescent="0.25">
      <c r="A10" s="24" t="s">
        <v>32</v>
      </c>
      <c r="B10" s="6" t="s">
        <v>46</v>
      </c>
      <c r="C10" s="10">
        <f>_xlfn.XLOOKUP(Batteries,Chemistries[Chemistry],Chemistries[mWhPerCell],#N/A,0,1)</f>
        <v>5000</v>
      </c>
      <c r="D10" s="6"/>
      <c r="E10" s="26" t="s">
        <v>5</v>
      </c>
      <c r="F10" s="26"/>
      <c r="G10" s="26"/>
      <c r="H10" s="26"/>
      <c r="I10" s="26"/>
      <c r="J10" s="26"/>
      <c r="K10" s="26"/>
    </row>
    <row r="11" spans="1:13" x14ac:dyDescent="0.25">
      <c r="A11" s="24"/>
      <c r="B11" s="6" t="s">
        <v>29</v>
      </c>
      <c r="C11" s="10">
        <f>3*BatteryMWhPerCell</f>
        <v>15000</v>
      </c>
      <c r="D11" s="6"/>
      <c r="E11" s="26"/>
      <c r="F11" s="26"/>
      <c r="G11" s="26"/>
      <c r="H11" s="26"/>
      <c r="I11" s="26"/>
      <c r="J11" s="26"/>
      <c r="K11" s="26"/>
    </row>
    <row r="12" spans="1:13" x14ac:dyDescent="0.25">
      <c r="A12" s="24"/>
      <c r="B12" s="6" t="s">
        <v>37</v>
      </c>
      <c r="C12" s="18">
        <f>_xlfn.XLOOKUP(Batteries,Chemistries[Chemistry],Chemistries[Self discharge p/a],#N/A,0,1)</f>
        <v>0.03</v>
      </c>
      <c r="D12" s="6"/>
      <c r="E12" s="25" t="s">
        <v>9</v>
      </c>
      <c r="F12" s="25"/>
      <c r="G12" s="25"/>
      <c r="H12" s="25"/>
      <c r="I12" s="25"/>
      <c r="J12" s="25"/>
      <c r="K12" s="25"/>
    </row>
    <row r="13" spans="1:13" ht="15" customHeight="1" x14ac:dyDescent="0.25">
      <c r="B13" s="6"/>
      <c r="C13" s="6"/>
      <c r="D13" s="6"/>
      <c r="E13" s="30"/>
      <c r="F13" s="30"/>
      <c r="G13" s="30"/>
      <c r="H13" s="30"/>
      <c r="I13" s="30"/>
      <c r="J13" s="30"/>
      <c r="K13" s="30"/>
    </row>
    <row r="14" spans="1:13" x14ac:dyDescent="0.25">
      <c r="A14" s="24" t="s">
        <v>31</v>
      </c>
      <c r="B14" s="6" t="s">
        <v>6</v>
      </c>
      <c r="C14" s="10">
        <f>_xlfn.XLOOKUP(Region,Regions[Region],Regions[Tx Time],#N/A,0,1)</f>
        <v>1.5</v>
      </c>
      <c r="E14" s="26" t="s">
        <v>34</v>
      </c>
      <c r="F14" s="26"/>
      <c r="G14" s="26"/>
      <c r="H14" s="26"/>
      <c r="I14" s="26"/>
      <c r="J14" s="26"/>
      <c r="K14" s="26"/>
    </row>
    <row r="15" spans="1:13" x14ac:dyDescent="0.25">
      <c r="A15" s="24"/>
      <c r="B15" s="6" t="s">
        <v>22</v>
      </c>
      <c r="C15" s="21">
        <f>_xlfn.XLOOKUP(Region,Regions[Region],Regions[Tx mW],#N/A,0,1)/_xlfn.XLOOKUP(Batteries,Chemistries[Chemistry],Chemistries[Rel. Tx Efficiency],#N/A,0,1)</f>
        <v>380</v>
      </c>
      <c r="E15" s="26"/>
      <c r="F15" s="26"/>
      <c r="G15" s="26"/>
      <c r="H15" s="26"/>
      <c r="I15" s="26"/>
      <c r="J15" s="26"/>
      <c r="K15" s="26"/>
    </row>
    <row r="16" spans="1:13" x14ac:dyDescent="0.25">
      <c r="A16" s="24"/>
      <c r="B16" s="6" t="s">
        <v>21</v>
      </c>
      <c r="C16" s="19">
        <f>TxMW*TxTime/3600</f>
        <v>0.15833333333333333</v>
      </c>
      <c r="D16" s="2"/>
      <c r="E16" s="26"/>
      <c r="F16" s="26"/>
      <c r="G16" s="26"/>
      <c r="H16" s="26"/>
      <c r="I16" s="26"/>
      <c r="J16" s="26"/>
      <c r="K16" s="26"/>
    </row>
    <row r="17" spans="1:11" x14ac:dyDescent="0.25">
      <c r="A17" s="24"/>
      <c r="B17" s="6" t="s">
        <v>20</v>
      </c>
      <c r="C17" s="10">
        <f>_xlfn.XLOOKUP(Region,Regions[Region],Regions[Rx mWh],#N/A,0,1)</f>
        <v>1.4E-2</v>
      </c>
      <c r="E17" s="25" t="s">
        <v>33</v>
      </c>
      <c r="F17" s="25"/>
      <c r="G17" s="25"/>
      <c r="H17" s="25"/>
      <c r="I17" s="25"/>
      <c r="J17" s="25"/>
      <c r="K17" s="25"/>
    </row>
    <row r="18" spans="1:11" x14ac:dyDescent="0.25">
      <c r="A18" s="24"/>
      <c r="B18" s="6" t="s">
        <v>18</v>
      </c>
      <c r="C18" s="20">
        <f>37/_xlfn.XLOOKUP(Batteries,Chemistries[Chemistry],Chemistries[Rel. GNSS Efficiency],#N/A,0,1)</f>
        <v>37</v>
      </c>
      <c r="D18" s="15"/>
      <c r="E18" s="24" t="s">
        <v>7</v>
      </c>
      <c r="F18" s="24"/>
      <c r="G18" s="24"/>
      <c r="H18" s="24"/>
      <c r="I18" s="24"/>
      <c r="J18" s="24"/>
      <c r="K18" s="24"/>
    </row>
    <row r="19" spans="1:11" x14ac:dyDescent="0.25">
      <c r="A19" s="24"/>
      <c r="B19" s="6" t="s">
        <v>24</v>
      </c>
      <c r="C19" s="19">
        <f>GNSSMW*GNSSTime/3600</f>
        <v>0.6166666666666667</v>
      </c>
      <c r="D19" s="17"/>
      <c r="E19" s="24"/>
      <c r="F19" s="24"/>
      <c r="G19" s="24"/>
      <c r="H19" s="24"/>
      <c r="I19" s="24"/>
      <c r="J19" s="24"/>
      <c r="K19" s="24"/>
    </row>
    <row r="20" spans="1:11" ht="15.75" thickBot="1" x14ac:dyDescent="0.3">
      <c r="A20" s="8"/>
      <c r="B20" s="6"/>
      <c r="C20" s="22">
        <f>SUM(TxMWhPerFix,RxMWhPerFix,GNSSMWhPerFix)</f>
        <v>0.78900000000000003</v>
      </c>
      <c r="D20" s="17"/>
      <c r="E20" s="24" t="s">
        <v>43</v>
      </c>
      <c r="F20" s="24"/>
      <c r="G20" s="24"/>
      <c r="H20" s="24"/>
      <c r="I20" s="24"/>
      <c r="J20" s="24"/>
      <c r="K20" s="24"/>
    </row>
    <row r="21" spans="1:11" ht="15.75" thickTop="1" x14ac:dyDescent="0.25">
      <c r="B21" s="6"/>
      <c r="C21" s="6"/>
      <c r="D21" s="9"/>
      <c r="E21" s="25"/>
      <c r="F21" s="25"/>
      <c r="G21" s="25"/>
      <c r="H21" s="25"/>
      <c r="I21" s="25"/>
      <c r="J21" s="25"/>
      <c r="K21" s="25"/>
    </row>
    <row r="22" spans="1:11" x14ac:dyDescent="0.25">
      <c r="A22" s="24" t="s">
        <v>38</v>
      </c>
      <c r="B22" s="6" t="s">
        <v>19</v>
      </c>
      <c r="C22" s="14">
        <f>_xlfn.XLOOKUP(Batteries,Chemistries[Chemistry],Chemistries[Sleep mW],#N/A,0,1)</f>
        <v>2.9000000000000001E-2</v>
      </c>
      <c r="E22" s="25" t="s">
        <v>8</v>
      </c>
      <c r="F22" s="25"/>
      <c r="G22" s="25"/>
      <c r="H22" s="25"/>
      <c r="I22" s="25"/>
      <c r="J22" s="25"/>
      <c r="K22" s="25"/>
    </row>
    <row r="23" spans="1:11" x14ac:dyDescent="0.25">
      <c r="A23" s="24"/>
      <c r="B23" s="6" t="s">
        <v>23</v>
      </c>
      <c r="C23" s="17">
        <f>SleepMW*24</f>
        <v>0.69600000000000006</v>
      </c>
      <c r="E23" s="25"/>
      <c r="F23" s="25"/>
      <c r="G23" s="25"/>
      <c r="H23" s="25"/>
      <c r="I23" s="25"/>
      <c r="J23" s="25"/>
      <c r="K23" s="25"/>
    </row>
    <row r="24" spans="1:11" x14ac:dyDescent="0.25">
      <c r="A24" s="24"/>
      <c r="B24" s="6" t="s">
        <v>35</v>
      </c>
      <c r="C24" s="19">
        <f>PositionsPerDay*(TxMWhPerFix+RxMWhPerFix)</f>
        <v>0.68933333333333335</v>
      </c>
      <c r="E24" s="25"/>
      <c r="F24" s="25"/>
      <c r="G24" s="25"/>
      <c r="H24" s="25"/>
      <c r="I24" s="25"/>
      <c r="J24" s="25"/>
      <c r="K24" s="25"/>
    </row>
    <row r="25" spans="1:11" x14ac:dyDescent="0.25">
      <c r="A25" s="24"/>
      <c r="B25" s="6" t="s">
        <v>24</v>
      </c>
      <c r="C25" s="19">
        <f>PositionsPerDay*GNSSMWhPerFix</f>
        <v>2.4666666666666668</v>
      </c>
      <c r="D25" s="16"/>
      <c r="E25" s="25"/>
      <c r="F25" s="25"/>
      <c r="G25" s="25"/>
      <c r="H25" s="25"/>
      <c r="I25" s="25"/>
      <c r="J25" s="25"/>
      <c r="K25" s="25"/>
    </row>
    <row r="26" spans="1:11" x14ac:dyDescent="0.25">
      <c r="A26" s="24"/>
      <c r="B26" s="6" t="s">
        <v>36</v>
      </c>
      <c r="C26" s="17">
        <f>BatteryMWh*SelfDischarge/365</f>
        <v>1.2328767123287672</v>
      </c>
      <c r="E26" s="25"/>
      <c r="F26" s="25"/>
      <c r="G26" s="25"/>
      <c r="H26" s="25"/>
      <c r="I26" s="25"/>
      <c r="J26" s="25"/>
      <c r="K26" s="25"/>
    </row>
    <row r="27" spans="1:11" ht="15.75" thickBot="1" x14ac:dyDescent="0.3">
      <c r="A27" s="8"/>
      <c r="B27" s="6"/>
      <c r="C27" s="23">
        <f>SUM(SleepMWhPerDay,LoraMWhPerDay,GNSSMWhPerDay,SelfDischargeMWhPerDay)</f>
        <v>5.0848767123287679</v>
      </c>
      <c r="E27" s="25" t="s">
        <v>44</v>
      </c>
      <c r="F27" s="25"/>
      <c r="G27" s="25"/>
      <c r="H27" s="25"/>
      <c r="I27" s="25"/>
      <c r="J27" s="25"/>
      <c r="K27" s="25"/>
    </row>
    <row r="28" spans="1:11" ht="15.75" thickTop="1" x14ac:dyDescent="0.25">
      <c r="B28" s="6"/>
      <c r="C28" s="6"/>
      <c r="D28" s="5"/>
      <c r="E28" s="25"/>
      <c r="F28" s="25"/>
      <c r="G28" s="25"/>
      <c r="H28" s="25"/>
      <c r="I28" s="25"/>
      <c r="J28" s="25"/>
      <c r="K28" s="25"/>
    </row>
    <row r="29" spans="1:11" x14ac:dyDescent="0.25">
      <c r="A29" s="24" t="s">
        <v>47</v>
      </c>
      <c r="B29" s="6" t="s">
        <v>12</v>
      </c>
      <c r="C29" s="21">
        <f>BatteryMWh/TotalMWhPerDay</f>
        <v>2949.9240293537641</v>
      </c>
      <c r="D29" s="3"/>
      <c r="E29" s="26" t="s">
        <v>13</v>
      </c>
      <c r="F29" s="26"/>
      <c r="G29" s="26"/>
      <c r="H29" s="26"/>
      <c r="I29" s="26"/>
      <c r="J29" s="26"/>
      <c r="K29" s="26"/>
    </row>
    <row r="30" spans="1:11" x14ac:dyDescent="0.25">
      <c r="A30" s="24"/>
      <c r="B30" s="6" t="s">
        <v>14</v>
      </c>
      <c r="C30" s="20">
        <f>EstimatedDays/365</f>
        <v>8.0819836420651079</v>
      </c>
      <c r="D30" s="4"/>
      <c r="E30" s="26"/>
      <c r="F30" s="26"/>
      <c r="G30" s="26"/>
      <c r="H30" s="26"/>
      <c r="I30" s="26"/>
      <c r="J30" s="26"/>
      <c r="K30" s="26"/>
    </row>
  </sheetData>
  <mergeCells count="25">
    <mergeCell ref="E23:K23"/>
    <mergeCell ref="E5:K8"/>
    <mergeCell ref="E9:K9"/>
    <mergeCell ref="E13:K13"/>
    <mergeCell ref="E21:K21"/>
    <mergeCell ref="E10:K11"/>
    <mergeCell ref="B2:H2"/>
    <mergeCell ref="E4:K4"/>
    <mergeCell ref="E24:K24"/>
    <mergeCell ref="E17:K17"/>
    <mergeCell ref="E28:K28"/>
    <mergeCell ref="E27:K27"/>
    <mergeCell ref="A5:A8"/>
    <mergeCell ref="A14:A19"/>
    <mergeCell ref="E12:K12"/>
    <mergeCell ref="E18:K19"/>
    <mergeCell ref="E14:K16"/>
    <mergeCell ref="A10:A12"/>
    <mergeCell ref="A22:A26"/>
    <mergeCell ref="A29:A30"/>
    <mergeCell ref="E26:K26"/>
    <mergeCell ref="E20:K20"/>
    <mergeCell ref="E29:K30"/>
    <mergeCell ref="E22:K22"/>
    <mergeCell ref="E25:K25"/>
  </mergeCells>
  <pageMargins left="0.7" right="0.7" top="0.75" bottom="0.75" header="0.3" footer="0.3"/>
  <pageSetup paperSize="9" orientation="portrait"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03B640F-33F2-4727-8C8C-D46515B049BB}">
          <x14:formula1>
            <xm:f>Constants!$A$2:$A$4</xm:f>
          </x14:formula1>
          <xm:sqref>C5</xm:sqref>
        </x14:dataValidation>
        <x14:dataValidation type="list" allowBlank="1" showInputMessage="1" showErrorMessage="1" xr:uid="{F9944AE5-62DB-4C9B-A0DE-71EA264E6FEC}">
          <x14:formula1>
            <xm:f>Constants!$A$7:$A$9</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8CD45-4017-4266-B9E1-BC01B1A2227C}">
  <dimension ref="A1:F9"/>
  <sheetViews>
    <sheetView workbookViewId="0">
      <selection activeCell="B11" sqref="B11"/>
    </sheetView>
  </sheetViews>
  <sheetFormatPr defaultRowHeight="15" x14ac:dyDescent="0.25"/>
  <cols>
    <col min="1" max="1" width="21.42578125" bestFit="1" customWidth="1"/>
    <col min="2" max="2" width="13.5703125" customWidth="1"/>
    <col min="3" max="3" width="18.85546875" customWidth="1"/>
    <col min="4" max="4" width="17.28515625" customWidth="1"/>
    <col min="5" max="5" width="21.28515625" bestFit="1" customWidth="1"/>
    <col min="6" max="6" width="18.28515625" bestFit="1" customWidth="1"/>
  </cols>
  <sheetData>
    <row r="1" spans="1:6" x14ac:dyDescent="0.25">
      <c r="A1" s="6" t="s">
        <v>2</v>
      </c>
      <c r="B1" s="6" t="s">
        <v>6</v>
      </c>
      <c r="C1" s="6" t="s">
        <v>22</v>
      </c>
      <c r="D1" s="6" t="s">
        <v>20</v>
      </c>
    </row>
    <row r="2" spans="1:6" x14ac:dyDescent="0.25">
      <c r="A2" s="10" t="s">
        <v>15</v>
      </c>
      <c r="B2">
        <v>0.4</v>
      </c>
      <c r="C2">
        <v>440</v>
      </c>
      <c r="D2">
        <v>1.4E-2</v>
      </c>
    </row>
    <row r="3" spans="1:6" x14ac:dyDescent="0.25">
      <c r="A3" s="10" t="s">
        <v>16</v>
      </c>
      <c r="B3">
        <v>1.5</v>
      </c>
      <c r="C3">
        <v>440</v>
      </c>
      <c r="D3">
        <v>1.4E-2</v>
      </c>
    </row>
    <row r="4" spans="1:6" x14ac:dyDescent="0.25">
      <c r="A4" s="10" t="s">
        <v>3</v>
      </c>
      <c r="B4">
        <v>1.5</v>
      </c>
      <c r="C4">
        <v>380</v>
      </c>
      <c r="D4">
        <v>1.4E-2</v>
      </c>
    </row>
    <row r="6" spans="1:6" x14ac:dyDescent="0.25">
      <c r="A6" t="s">
        <v>25</v>
      </c>
      <c r="B6" t="s">
        <v>45</v>
      </c>
      <c r="C6" t="s">
        <v>26</v>
      </c>
      <c r="D6" t="s">
        <v>19</v>
      </c>
      <c r="E6" t="s">
        <v>41</v>
      </c>
      <c r="F6" t="s">
        <v>42</v>
      </c>
    </row>
    <row r="7" spans="1:6" x14ac:dyDescent="0.25">
      <c r="A7" t="s">
        <v>27</v>
      </c>
      <c r="B7">
        <v>2500</v>
      </c>
      <c r="C7" s="11">
        <v>0.06</v>
      </c>
      <c r="D7">
        <v>2.9000000000000001E-2</v>
      </c>
      <c r="E7" s="11">
        <v>1</v>
      </c>
      <c r="F7" s="11">
        <v>1</v>
      </c>
    </row>
    <row r="8" spans="1:6" x14ac:dyDescent="0.25">
      <c r="A8" t="s">
        <v>40</v>
      </c>
      <c r="B8">
        <v>5000</v>
      </c>
      <c r="C8" s="11">
        <v>0.03</v>
      </c>
      <c r="D8">
        <v>2.9000000000000001E-2</v>
      </c>
      <c r="E8" s="11">
        <v>1</v>
      </c>
      <c r="F8" s="11">
        <v>1</v>
      </c>
    </row>
    <row r="9" spans="1:6" x14ac:dyDescent="0.25">
      <c r="A9" t="s">
        <v>39</v>
      </c>
      <c r="B9">
        <v>5000</v>
      </c>
      <c r="C9" s="11">
        <v>0.03</v>
      </c>
      <c r="D9">
        <v>3.5000000000000003E-2</v>
      </c>
      <c r="E9" s="11">
        <v>0.94599999999999995</v>
      </c>
      <c r="F9" s="11">
        <v>0.96499999999999997</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7E722E7D33974986DB78B7FAB90374" ma:contentTypeVersion="13" ma:contentTypeDescription="Create a new document." ma:contentTypeScope="" ma:versionID="93ee1b23641d9b285223afbb1a0a04fc">
  <xsd:schema xmlns:xsd="http://www.w3.org/2001/XMLSchema" xmlns:xs="http://www.w3.org/2001/XMLSchema" xmlns:p="http://schemas.microsoft.com/office/2006/metadata/properties" xmlns:ns2="ba1e2f0f-0ee4-48cc-96a7-7a6e2b91bbb4" xmlns:ns3="51b02070-041a-4ac4-a9db-47236743d6a1" targetNamespace="http://schemas.microsoft.com/office/2006/metadata/properties" ma:root="true" ma:fieldsID="ebf4394de29278655b0d9b12e1197931" ns2:_="" ns3:_="">
    <xsd:import namespace="ba1e2f0f-0ee4-48cc-96a7-7a6e2b91bbb4"/>
    <xsd:import namespace="51b02070-041a-4ac4-a9db-47236743d6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e2f0f-0ee4-48cc-96a7-7a6e2b91bbb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b02070-041a-4ac4-a9db-47236743d6a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8285C0-4FB5-4B13-AA39-A90DDF9A1218}">
  <ds:schemaRefs>
    <ds:schemaRef ds:uri="http://schemas.microsoft.com/sharepoint/v3/contenttype/forms"/>
  </ds:schemaRefs>
</ds:datastoreItem>
</file>

<file path=customXml/itemProps2.xml><?xml version="1.0" encoding="utf-8"?>
<ds:datastoreItem xmlns:ds="http://schemas.openxmlformats.org/officeDocument/2006/customXml" ds:itemID="{ACF505AF-9F92-4F48-9F87-1E001AF6C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e2f0f-0ee4-48cc-96a7-7a6e2b91bbb4"/>
    <ds:schemaRef ds:uri="51b02070-041a-4ac4-a9db-47236743d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DFD9A2-20AD-49BF-A432-3A9005623445}">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purl.org/dc/dcmitype/"/>
    <ds:schemaRef ds:uri="51b02070-041a-4ac4-a9db-47236743d6a1"/>
    <ds:schemaRef ds:uri="ba1e2f0f-0ee4-48cc-96a7-7a6e2b91bbb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vt:i4>
      </vt:variant>
    </vt:vector>
  </HeadingPairs>
  <TitlesOfParts>
    <vt:vector size="24" baseType="lpstr">
      <vt:lpstr>Main</vt:lpstr>
      <vt:lpstr>Constants</vt:lpstr>
      <vt:lpstr>Batteries</vt:lpstr>
      <vt:lpstr>BatteryMWh</vt:lpstr>
      <vt:lpstr>BatteryMWhPerCell</vt:lpstr>
      <vt:lpstr>EstimatedDays</vt:lpstr>
      <vt:lpstr>EstimatedYears</vt:lpstr>
      <vt:lpstr>GNSSMW</vt:lpstr>
      <vt:lpstr>GNSSMWhPerDay</vt:lpstr>
      <vt:lpstr>GNSSMWhPerFix</vt:lpstr>
      <vt:lpstr>GNSSTime</vt:lpstr>
      <vt:lpstr>LoraMWhPerDay</vt:lpstr>
      <vt:lpstr>PositionsPerDay</vt:lpstr>
      <vt:lpstr>Region</vt:lpstr>
      <vt:lpstr>RxMWhPerFix</vt:lpstr>
      <vt:lpstr>SelfDischarge</vt:lpstr>
      <vt:lpstr>SelfDischargeMWhPerDay</vt:lpstr>
      <vt:lpstr>SleepMW</vt:lpstr>
      <vt:lpstr>SleepMWhPerDay</vt:lpstr>
      <vt:lpstr>TotalMWhPerDay</vt:lpstr>
      <vt:lpstr>TotalMWhPerFix</vt:lpstr>
      <vt:lpstr>TxMW</vt:lpstr>
      <vt:lpstr>TxMWhPerFix</vt:lpstr>
      <vt:lpstr>TxTime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2022-04-19T06:31:53Z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0x0101001F7E722E7D33974986DB78B7FAB90374</vt:lpwstr>
  </property>
</Properties>
</file>