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0" yWindow="630" windowWidth="9870" windowHeight="5690" tabRatio="838" activeTab="5"/>
  </bookViews>
  <sheets>
    <sheet name="Kontant købspris" sheetId="1" r:id="rId1"/>
    <sheet name="Skødeomkostninger" sheetId="2" r:id="rId2"/>
    <sheet name="Handelsomkostninger" sheetId="3" r:id="rId3"/>
    <sheet name="Refusionsopgørelse" sheetId="4" r:id="rId4"/>
    <sheet name="Specifikationer" sheetId="5" r:id="rId5"/>
    <sheet name="Årsrapport" sheetId="6" r:id="rId6"/>
  </sheets>
  <definedNames>
    <definedName name="_xlnm.Print_Area" localSheetId="5">'Årsrapport'!$A:$E</definedName>
  </definedNames>
  <calcPr fullCalcOnLoad="1"/>
</workbook>
</file>

<file path=xl/comments1.xml><?xml version="1.0" encoding="utf-8"?>
<comments xmlns="http://schemas.openxmlformats.org/spreadsheetml/2006/main">
  <authors>
    <author>HFLC</author>
    <author>Peter Christensen</author>
    <author>Anders Stensgaard</author>
  </authors>
  <commentList>
    <comment ref="D29" authorId="0">
      <text>
        <r>
          <rPr>
            <b/>
            <sz val="8"/>
            <rFont val="Tahoma"/>
            <family val="0"/>
          </rPr>
          <t>pec: Denne kurs kan indtastes som oplysning. Den anvendes ikke i formler, da der altid vil opstå afrundingsdifferencer.</t>
        </r>
        <r>
          <rPr>
            <sz val="8"/>
            <rFont val="Tahoma"/>
            <family val="0"/>
          </rPr>
          <t xml:space="preserve">
</t>
        </r>
      </text>
    </comment>
    <comment ref="F53" authorId="0">
      <text>
        <r>
          <rPr>
            <b/>
            <sz val="8"/>
            <rFont val="Tahoma"/>
            <family val="0"/>
          </rPr>
          <t>HFLC:</t>
        </r>
        <r>
          <rPr>
            <sz val="8"/>
            <rFont val="Tahoma"/>
            <family val="0"/>
          </rPr>
          <t xml:space="preserve">
Kontointervallet fra 8991 til 8998, hvor 8991 anvendes for første handel i regnskabsåret og 8992 ved næste handel osv.</t>
        </r>
      </text>
    </comment>
    <comment ref="F3" authorId="1">
      <text>
        <r>
          <rPr>
            <b/>
            <sz val="8"/>
            <rFont val="Tahoma"/>
            <family val="0"/>
          </rPr>
          <t>Peter Christensen:</t>
        </r>
        <r>
          <rPr>
            <sz val="8"/>
            <rFont val="Tahoma"/>
            <family val="0"/>
          </rPr>
          <t xml:space="preserve">
Kontointervallet fra 6991 til 6998, hvor 6991 anvendes for første handel i regnskabsåret og 6992 ved næste handel osv.</t>
        </r>
      </text>
    </comment>
    <comment ref="F55" authorId="2">
      <text>
        <r>
          <rPr>
            <b/>
            <sz val="8"/>
            <rFont val="Tahoma"/>
            <family val="2"/>
          </rPr>
          <t>HFLC:</t>
        </r>
        <r>
          <rPr>
            <sz val="8"/>
            <rFont val="Tahoma"/>
            <family val="0"/>
          </rPr>
          <t xml:space="preserve">
7740 00 - Kursgevinst realkr. opt. dkr.
7740 50 - Kursgevinst realkr. opt. dkr. privat
7743 00 - Kursgevinst realkr. opt. fr.valuta
7743 30 - Kursgevinst realkr. opt. fr.valuta privat
7745 00 - Kursgevinst bank opt. dkr.
7745 20 - Kursgevinst bank opt. dkr. privat</t>
        </r>
      </text>
    </comment>
    <comment ref="F58" authorId="2">
      <text>
        <r>
          <rPr>
            <b/>
            <sz val="8"/>
            <rFont val="Tahoma"/>
            <family val="0"/>
          </rPr>
          <t xml:space="preserve">HFLC:
</t>
        </r>
        <r>
          <rPr>
            <sz val="8"/>
            <rFont val="Tahoma"/>
            <family val="2"/>
          </rPr>
          <t>7741 00 - Kurstab realkr. opt. dkr.
7741 50 - Kurstab realkr. opt. dkr. privat
7743 50 - Kurstab realkr. opt. fr.valuta
7743 80 - Kurstab realkr. opt. fr.valuta privat
7745 30 - Kurstab bank opt. dkr.
7745 40 - Kurstab bank opt. dkr. privat</t>
        </r>
      </text>
    </comment>
  </commentList>
</comments>
</file>

<file path=xl/comments2.xml><?xml version="1.0" encoding="utf-8"?>
<comments xmlns="http://schemas.openxmlformats.org/spreadsheetml/2006/main">
  <authors>
    <author>HFLC</author>
  </authors>
  <commentList>
    <comment ref="A28" authorId="0">
      <text>
        <r>
          <rPr>
            <b/>
            <sz val="8"/>
            <rFont val="Tahoma"/>
            <family val="0"/>
          </rPr>
          <t>HFLC:</t>
        </r>
        <r>
          <rPr>
            <sz val="8"/>
            <rFont val="Tahoma"/>
            <family val="0"/>
          </rPr>
          <t xml:space="preserve">
Købs - og salgssummer for besætning, beholdninger og leveringsrettigheder (værdipapirer) skal ikke omregnes til kontantsummer, men indgå med nominelle købs - og salgssummer. </t>
        </r>
      </text>
    </comment>
  </commentList>
</comments>
</file>

<file path=xl/sharedStrings.xml><?xml version="1.0" encoding="utf-8"?>
<sst xmlns="http://schemas.openxmlformats.org/spreadsheetml/2006/main" count="294" uniqueCount="195">
  <si>
    <t>Ejendomskøb - skema til opgørelse</t>
  </si>
  <si>
    <t>Beregning for gårdejer:</t>
  </si>
  <si>
    <t>Køb af ejendommen beliggende</t>
  </si>
  <si>
    <t xml:space="preserve">Sælger </t>
  </si>
  <si>
    <t>Dato for slutseddel</t>
  </si>
  <si>
    <t>Areal</t>
  </si>
  <si>
    <t>Til overtagelse den</t>
  </si>
  <si>
    <t>Ø-90 nr.</t>
  </si>
  <si>
    <t>BBR nr.</t>
  </si>
  <si>
    <t>Journalnr.</t>
  </si>
  <si>
    <t xml:space="preserve">Udarbejdet af </t>
  </si>
  <si>
    <t xml:space="preserve">Omregning til kontant købspris </t>
  </si>
  <si>
    <t>Gamle lån: Kurs på købsdagen (slutseddel eller skødedato).</t>
  </si>
  <si>
    <t>Specifikation</t>
  </si>
  <si>
    <t>Nye lån: Kurs den dag lånet hjemtages.</t>
  </si>
  <si>
    <t>Købesummens</t>
  </si>
  <si>
    <t>Restgæld/</t>
  </si>
  <si>
    <t>Obligations-</t>
  </si>
  <si>
    <t>Kurs</t>
  </si>
  <si>
    <t>Kontant iflg.</t>
  </si>
  <si>
    <t>Konto nr.</t>
  </si>
  <si>
    <t>Berigtigelse</t>
  </si>
  <si>
    <t xml:space="preserve">nominel </t>
  </si>
  <si>
    <t>restgæld</t>
  </si>
  <si>
    <t>skøde</t>
  </si>
  <si>
    <t xml:space="preserve">Lån </t>
  </si>
  <si>
    <t/>
  </si>
  <si>
    <t>Pantebreve</t>
  </si>
  <si>
    <t>Gave</t>
  </si>
  <si>
    <t>Kontant udbetaling</t>
  </si>
  <si>
    <t>I alt</t>
  </si>
  <si>
    <t>Handelsomkostninger</t>
  </si>
  <si>
    <t xml:space="preserve">Kontantregulering </t>
  </si>
  <si>
    <t>(tab)</t>
  </si>
  <si>
    <t>(fortjeneste)</t>
  </si>
  <si>
    <t xml:space="preserve">Fordeling af skødeomkostninger </t>
  </si>
  <si>
    <t>Købspris iflg.</t>
  </si>
  <si>
    <t>Handels-</t>
  </si>
  <si>
    <t>Reg. købspris</t>
  </si>
  <si>
    <t>omkostninger</t>
  </si>
  <si>
    <t>Fast ejendom</t>
  </si>
  <si>
    <t>Jord</t>
  </si>
  <si>
    <t>Stuehus</t>
  </si>
  <si>
    <t>Dræning</t>
  </si>
  <si>
    <t>Vanding</t>
  </si>
  <si>
    <t>Driftsbygninger</t>
  </si>
  <si>
    <t>Til side 5</t>
  </si>
  <si>
    <t>Jordbeholdninger</t>
  </si>
  <si>
    <t>Mælkekvote</t>
  </si>
  <si>
    <t>Besætning kvæg</t>
  </si>
  <si>
    <t>XX</t>
  </si>
  <si>
    <t>Besætning svin</t>
  </si>
  <si>
    <t>Beholdning indkøbt</t>
  </si>
  <si>
    <t>Beholdning egen avl</t>
  </si>
  <si>
    <t>6x</t>
  </si>
  <si>
    <t>Leveringsret</t>
  </si>
  <si>
    <t>Funktionærbolig</t>
  </si>
  <si>
    <t>Privat løsøre</t>
  </si>
  <si>
    <t>XX     Hvis besætningen specificeres på side 5, skal disse kontonumre IKKE anvendes!</t>
  </si>
  <si>
    <t>I alt moms * købspris stuehus</t>
  </si>
  <si>
    <t>Købspris i alt</t>
  </si>
  <si>
    <t>Beløb</t>
  </si>
  <si>
    <t>Tekst</t>
  </si>
  <si>
    <t xml:space="preserve">Beløb uden </t>
  </si>
  <si>
    <t>Moms</t>
  </si>
  <si>
    <t>moms</t>
  </si>
  <si>
    <t>Mæglersalær</t>
  </si>
  <si>
    <t>Attester mm.</t>
  </si>
  <si>
    <t>Refusionsopgørelse</t>
  </si>
  <si>
    <t xml:space="preserve">Konto nr. </t>
  </si>
  <si>
    <t>Ejendomsskat refunderet af køber</t>
  </si>
  <si>
    <t>Renovation refunderet af køber</t>
  </si>
  <si>
    <t>Skorstensfejning refunderet af køber</t>
  </si>
  <si>
    <t>Rente BRF refunderet af køber</t>
  </si>
  <si>
    <t>Rente DLR refunderet af køber</t>
  </si>
  <si>
    <t>Rente banklån refunderet af køber</t>
  </si>
  <si>
    <t>Rente pantebrev refunderet af køber</t>
  </si>
  <si>
    <t>Hvis sælger skal betale vendes kontonumrene!</t>
  </si>
  <si>
    <t>Kontonumrene forsynes med ejendomsvariabel tekst.</t>
  </si>
  <si>
    <t>Forlods-</t>
  </si>
  <si>
    <t>Bygninger</t>
  </si>
  <si>
    <t>(til afskrivning)</t>
  </si>
  <si>
    <t>afskrivning</t>
  </si>
  <si>
    <t>Til regnskab</t>
  </si>
  <si>
    <t>Modkonto</t>
  </si>
  <si>
    <t>(C)</t>
  </si>
  <si>
    <t>(D)</t>
  </si>
  <si>
    <t>*)</t>
  </si>
  <si>
    <t>I alt bygninger</t>
  </si>
  <si>
    <t xml:space="preserve">Dræning </t>
  </si>
  <si>
    <t>Sum</t>
  </si>
  <si>
    <t>NB.: Sammenhængende bygninger bør samles i et afskrivningsgrundlag pr. bygningskompleks.</t>
  </si>
  <si>
    <t xml:space="preserve">        Kolonne D deles i forhold til kolonne C.</t>
  </si>
  <si>
    <t>Besætningsspecifikation</t>
  </si>
  <si>
    <t>( Skal ikke bruges samtidig med side 2)</t>
  </si>
  <si>
    <t>Antal</t>
  </si>
  <si>
    <t xml:space="preserve">Reguleret </t>
  </si>
  <si>
    <t>Kontonr.</t>
  </si>
  <si>
    <t>skøde (A)</t>
  </si>
  <si>
    <t>købspris (B)</t>
  </si>
  <si>
    <t xml:space="preserve">Køer </t>
  </si>
  <si>
    <t>Kvier 0 - 2 år</t>
  </si>
  <si>
    <t>Kvier 1 - 2 år</t>
  </si>
  <si>
    <t>Kvier u. 1 år</t>
  </si>
  <si>
    <t>Tyre u. 1 år</t>
  </si>
  <si>
    <t>Andet  (skal være indeholdt under kvæg)</t>
  </si>
  <si>
    <t>I alt kvæg mv.</t>
  </si>
  <si>
    <t>Orner</t>
  </si>
  <si>
    <t>Søer</t>
  </si>
  <si>
    <t>Gylte</t>
  </si>
  <si>
    <t>Sopolte</t>
  </si>
  <si>
    <t>Slagtesvin o. 60 kg.</t>
  </si>
  <si>
    <t>Slagtesvin 30 - 60 kg.</t>
  </si>
  <si>
    <t>Slagtesvin u. 30 kg.</t>
  </si>
  <si>
    <t>Andet (skal være indeholdt under svin)</t>
  </si>
  <si>
    <t>I alt svin mv.</t>
  </si>
  <si>
    <t>Kolonne B fordeles i forhold til kolonne A.</t>
  </si>
  <si>
    <t>Ompostering af beholdning egen avl fra side 2</t>
  </si>
  <si>
    <t>xx</t>
  </si>
  <si>
    <t xml:space="preserve">          kasseregistreringen i købsmåneden</t>
  </si>
  <si>
    <t xml:space="preserve">                              Tal i disse felter tastes i </t>
  </si>
  <si>
    <t xml:space="preserve">                    kasseregistreringen i købsmåneden</t>
  </si>
  <si>
    <t>Rente Nordeakredit refunderet af køber</t>
  </si>
  <si>
    <t>Tal i disse felter tastes i kasseregisterringen i købsmåneden</t>
  </si>
  <si>
    <t>Betalingsrettigheder</t>
  </si>
  <si>
    <t>Skat specifikation af driftsbygninger, dræning og vanding</t>
  </si>
  <si>
    <t>Tal i disse felter tastes i CTRL I (S E)</t>
  </si>
  <si>
    <t>Kt. + 7929 20</t>
  </si>
  <si>
    <t>- 9114 xx</t>
  </si>
  <si>
    <t>Tal i disse felter tastes i CTRL I (D E)</t>
  </si>
  <si>
    <t>Bilagsnummer</t>
  </si>
  <si>
    <t xml:space="preserve">  Tal indrammet med fed tastes i </t>
  </si>
  <si>
    <t>(Kartofler / roer )</t>
  </si>
  <si>
    <t>Inventar</t>
  </si>
  <si>
    <t>Rest til sidste bygning</t>
  </si>
  <si>
    <t>Kapitalafkastgrundlag   (Alt. M. O. D. A.)</t>
  </si>
  <si>
    <t>Fast ejendom Jord</t>
  </si>
  <si>
    <t>Markbrug/husdyr</t>
  </si>
  <si>
    <t>*) Etableringskonto indskudt i 1999 til 2001 med 68%</t>
  </si>
  <si>
    <t xml:space="preserve">   Etableringskonto indskudt i 2002 med 58 %</t>
  </si>
  <si>
    <t>77xx</t>
  </si>
  <si>
    <t>01</t>
  </si>
  <si>
    <t>03</t>
  </si>
  <si>
    <t>06</t>
  </si>
  <si>
    <t>02</t>
  </si>
  <si>
    <t>00</t>
  </si>
  <si>
    <t>08</t>
  </si>
  <si>
    <t>09</t>
  </si>
  <si>
    <t>Rente realkreditinstitutter, dkr. fast rente refunderet af køber</t>
  </si>
  <si>
    <t>Rente realkreditinstitutter, dkr. var. rente refunderet af køber</t>
  </si>
  <si>
    <t>Rente realkreditinst. fr. valuta fast rente refunderet af køber</t>
  </si>
  <si>
    <t>Rente realkreditinst. fr. valuta var. rente refunderet af køber</t>
  </si>
  <si>
    <t>30-59</t>
  </si>
  <si>
    <t>00-59</t>
  </si>
  <si>
    <t>70-79</t>
  </si>
  <si>
    <t>00-29</t>
  </si>
  <si>
    <t>Årsrapport</t>
  </si>
  <si>
    <t>4xxx</t>
  </si>
  <si>
    <t xml:space="preserve">   Værdi af aktiver der mangler at blive fordelt</t>
  </si>
  <si>
    <t>Leveringsretter</t>
  </si>
  <si>
    <t>5x</t>
  </si>
  <si>
    <t xml:space="preserve">  - Flyttes fra 2150 6x --&gt; 2150 5x</t>
  </si>
  <si>
    <r>
      <t>HVIS</t>
    </r>
    <r>
      <rPr>
        <sz val="10"/>
        <rFont val="Arial"/>
        <family val="0"/>
      </rPr>
      <t xml:space="preserve"> leveringsretter er placeres i PS i skatteregnskabet, skal de flyttes til VS i årsrapporten.</t>
    </r>
  </si>
  <si>
    <t xml:space="preserve">Mælkekvote </t>
  </si>
  <si>
    <t>Markbrug/Husdyr</t>
  </si>
  <si>
    <t>Stuehus (Husk momsandel side 3)</t>
  </si>
  <si>
    <t>Nedenstående efterposteringer skal laves for at investeringerne ikke bliver vist dobbelt i investeringsafsnittet i regnskaberne.</t>
  </si>
  <si>
    <t>Købet fordeles på enkelte objekter i anlægskartoteket.
Eksempel: Hvis det købte jord skal fordeles på 3 konti i anlægskartoteket, så bruges "Tilføj objekt"-knappen 2 gange, og jorden fordeles til de 3 konti hvor det skal stå anført i anlægskartoteket.</t>
  </si>
  <si>
    <t>Dræn</t>
  </si>
  <si>
    <t>Aktiver der skal fordelse i skemaet</t>
  </si>
  <si>
    <t>til foder</t>
  </si>
  <si>
    <t>44xx</t>
  </si>
  <si>
    <t>(f.eks. 01-jan-13)</t>
  </si>
  <si>
    <t>Stuehusets andel af momsen</t>
  </si>
  <si>
    <t>Beregning af stuehusets andel af momsen</t>
  </si>
  <si>
    <t>Skal desuden fradrages nedenfor.</t>
  </si>
  <si>
    <t>Skødeskrivning</t>
  </si>
  <si>
    <t>Udgifter til forhandlinger vedr. handel</t>
  </si>
  <si>
    <t>Stempel og tinglysning fast ejendom</t>
  </si>
  <si>
    <t>Stempel og tinglysning løsøre</t>
  </si>
  <si>
    <t>Landmålerudgifter vedr. handel</t>
  </si>
  <si>
    <t>Minus stuehusmoms til investering (se ovenfor)</t>
  </si>
  <si>
    <t>Moms, der fradrages</t>
  </si>
  <si>
    <t>Tal i disse felter tastes i kassereg. i købsmåneden</t>
  </si>
  <si>
    <t>Handelsomkostninger i alt til side 1 &amp; 2</t>
  </si>
  <si>
    <t>Omkostninger uden fast ejendom</t>
  </si>
  <si>
    <t>Omkostninger til fast ejendom</t>
  </si>
  <si>
    <t>Omkostninger til løsøre</t>
  </si>
  <si>
    <t>Køb fast ejendom</t>
  </si>
  <si>
    <t>Køb løsøre</t>
  </si>
  <si>
    <t>Vejledning</t>
  </si>
  <si>
    <t>Bygning 1</t>
  </si>
  <si>
    <t>Bygning 2</t>
  </si>
  <si>
    <t>Bygning 3</t>
  </si>
  <si>
    <t>01/30</t>
  </si>
</sst>
</file>

<file path=xl/styles.xml><?xml version="1.0" encoding="utf-8"?>
<styleSheet xmlns="http://schemas.openxmlformats.org/spreadsheetml/2006/main">
  <numFmts count="4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06]d\.\ mmmm\ yyyy"/>
    <numFmt numFmtId="181" formatCode="dd/mm/yy;@"/>
    <numFmt numFmtId="182" formatCode="0.0000"/>
    <numFmt numFmtId="183" formatCode="#,##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"/>
    <numFmt numFmtId="195" formatCode="#,##0.00000000000000"/>
  </numFmts>
  <fonts count="5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20"/>
      <name val="Arial"/>
      <family val="0"/>
    </font>
    <font>
      <sz val="11"/>
      <name val="Arial"/>
      <family val="0"/>
    </font>
    <font>
      <b/>
      <i/>
      <sz val="16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i/>
      <sz val="9"/>
      <name val="Arial"/>
      <family val="0"/>
    </font>
    <font>
      <b/>
      <i/>
      <sz val="12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u val="single"/>
      <sz val="10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u val="single"/>
      <sz val="10"/>
      <color indexed="39"/>
      <name val="Arial"/>
      <family val="0"/>
    </font>
    <font>
      <b/>
      <i/>
      <sz val="13"/>
      <name val="Arial"/>
      <family val="2"/>
    </font>
    <font>
      <sz val="1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</fills>
  <borders count="1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double"/>
    </border>
    <border>
      <left style="thick"/>
      <right style="thick"/>
      <top style="double"/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double"/>
      <bottom style="medium"/>
    </border>
    <border>
      <left style="thick"/>
      <right style="thick"/>
      <top style="double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 style="thin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ck"/>
      <top style="thick"/>
      <bottom style="thin"/>
    </border>
    <border>
      <left style="thin"/>
      <right style="thin"/>
      <top style="double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ck">
        <color indexed="63"/>
      </right>
      <top style="thick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double"/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21" fillId="0" borderId="0" applyNumberFormat="0" applyFill="0" applyBorder="0" applyAlignment="0" applyProtection="0"/>
    <xf numFmtId="14" fontId="0" fillId="0" borderId="0" applyFon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3" applyNumberFormat="0" applyFont="0" applyBorder="0" applyAlignment="0" applyProtection="0"/>
    <xf numFmtId="0" fontId="48" fillId="29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9" fillId="30" borderId="4" applyNumberFormat="0" applyAlignment="0" applyProtection="0"/>
    <xf numFmtId="0" fontId="20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21" borderId="5" applyNumberFormat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0" applyNumberFormat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504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>
      <alignment/>
    </xf>
    <xf numFmtId="0" fontId="16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18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right"/>
      <protection locked="0"/>
    </xf>
    <xf numFmtId="181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182" fontId="8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/>
    </xf>
    <xf numFmtId="0" fontId="23" fillId="0" borderId="10" xfId="0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1" fontId="8" fillId="33" borderId="12" xfId="0" applyNumberFormat="1" applyFont="1" applyFill="1" applyBorder="1" applyAlignment="1" applyProtection="1">
      <alignment/>
      <protection locked="0"/>
    </xf>
    <xf numFmtId="181" fontId="8" fillId="33" borderId="12" xfId="0" applyNumberFormat="1" applyFont="1" applyFill="1" applyBorder="1" applyAlignment="1" applyProtection="1">
      <alignment/>
      <protection locked="0"/>
    </xf>
    <xf numFmtId="3" fontId="8" fillId="33" borderId="12" xfId="0" applyNumberFormat="1" applyFont="1" applyFill="1" applyBorder="1" applyAlignment="1" applyProtection="1">
      <alignment/>
      <protection locked="0"/>
    </xf>
    <xf numFmtId="4" fontId="8" fillId="33" borderId="12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4" fontId="0" fillId="34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7" fillId="0" borderId="1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182" fontId="6" fillId="33" borderId="12" xfId="0" applyNumberFormat="1" applyFont="1" applyFill="1" applyBorder="1" applyAlignment="1" applyProtection="1">
      <alignment/>
      <protection locked="0"/>
    </xf>
    <xf numFmtId="4" fontId="0" fillId="34" borderId="17" xfId="0" applyNumberFormat="1" applyFill="1" applyBorder="1" applyAlignment="1" applyProtection="1">
      <alignment/>
      <protection locked="0"/>
    </xf>
    <xf numFmtId="4" fontId="0" fillId="34" borderId="17" xfId="0" applyNumberFormat="1" applyFont="1" applyFill="1" applyBorder="1" applyAlignment="1" applyProtection="1">
      <alignment horizontal="right"/>
      <protection locked="0"/>
    </xf>
    <xf numFmtId="4" fontId="0" fillId="34" borderId="13" xfId="0" applyNumberForma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right"/>
      <protection locked="0"/>
    </xf>
    <xf numFmtId="4" fontId="0" fillId="34" borderId="19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4" fontId="0" fillId="34" borderId="20" xfId="0" applyNumberFormat="1" applyFill="1" applyBorder="1" applyAlignment="1" applyProtection="1">
      <alignment/>
      <protection locked="0"/>
    </xf>
    <xf numFmtId="4" fontId="0" fillId="34" borderId="21" xfId="0" applyNumberFormat="1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4" fontId="0" fillId="0" borderId="23" xfId="0" applyNumberFormat="1" applyFill="1" applyBorder="1" applyAlignment="1" applyProtection="1">
      <alignment/>
      <protection/>
    </xf>
    <xf numFmtId="4" fontId="7" fillId="0" borderId="17" xfId="0" applyNumberFormat="1" applyFont="1" applyFill="1" applyBorder="1" applyAlignment="1" applyProtection="1">
      <alignment/>
      <protection/>
    </xf>
    <xf numFmtId="4" fontId="0" fillId="0" borderId="21" xfId="0" applyNumberFormat="1" applyFill="1" applyBorder="1" applyAlignment="1" applyProtection="1">
      <alignment/>
      <protection/>
    </xf>
    <xf numFmtId="4" fontId="0" fillId="0" borderId="24" xfId="0" applyNumberFormat="1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4" fontId="0" fillId="34" borderId="26" xfId="0" applyNumberFormat="1" applyFill="1" applyBorder="1" applyAlignment="1" applyProtection="1">
      <alignment/>
      <protection locked="0"/>
    </xf>
    <xf numFmtId="4" fontId="0" fillId="34" borderId="27" xfId="0" applyNumberForma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 horizontal="left"/>
      <protection locked="0"/>
    </xf>
    <xf numFmtId="0" fontId="0" fillId="0" borderId="29" xfId="0" applyFont="1" applyFill="1" applyBorder="1" applyAlignment="1" applyProtection="1">
      <alignment horizontal="left"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" fontId="14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8" fillId="0" borderId="19" xfId="0" applyFont="1" applyBorder="1" applyAlignment="1" applyProtection="1">
      <alignment vertical="center"/>
      <protection/>
    </xf>
    <xf numFmtId="0" fontId="0" fillId="0" borderId="33" xfId="0" applyFill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7" fillId="0" borderId="35" xfId="0" applyFont="1" applyFill="1" applyBorder="1" applyAlignment="1" applyProtection="1">
      <alignment/>
      <protection/>
    </xf>
    <xf numFmtId="3" fontId="0" fillId="0" borderId="36" xfId="0" applyNumberForma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7" fillId="0" borderId="14" xfId="0" applyFont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 locked="0"/>
    </xf>
    <xf numFmtId="4" fontId="7" fillId="0" borderId="37" xfId="0" applyNumberFormat="1" applyFont="1" applyFill="1" applyBorder="1" applyAlignment="1" applyProtection="1">
      <alignment/>
      <protection/>
    </xf>
    <xf numFmtId="0" fontId="0" fillId="34" borderId="38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7" fillId="0" borderId="44" xfId="0" applyFont="1" applyFill="1" applyBorder="1" applyAlignment="1" applyProtection="1">
      <alignment horizontal="centerContinuous"/>
      <protection/>
    </xf>
    <xf numFmtId="0" fontId="7" fillId="0" borderId="45" xfId="0" applyFont="1" applyFill="1" applyBorder="1" applyAlignment="1" applyProtection="1">
      <alignment horizontal="centerContinuous"/>
      <protection/>
    </xf>
    <xf numFmtId="0" fontId="7" fillId="0" borderId="0" xfId="0" applyFont="1" applyFill="1" applyBorder="1" applyAlignment="1" applyProtection="1">
      <alignment horizontal="centerContinuous"/>
      <protection/>
    </xf>
    <xf numFmtId="0" fontId="0" fillId="0" borderId="46" xfId="0" applyBorder="1" applyAlignment="1" applyProtection="1">
      <alignment/>
      <protection/>
    </xf>
    <xf numFmtId="0" fontId="7" fillId="0" borderId="47" xfId="0" applyFont="1" applyFill="1" applyBorder="1" applyAlignment="1" applyProtection="1">
      <alignment/>
      <protection/>
    </xf>
    <xf numFmtId="0" fontId="7" fillId="0" borderId="48" xfId="0" applyFont="1" applyFill="1" applyBorder="1" applyAlignment="1" applyProtection="1">
      <alignment horizontal="centerContinuous"/>
      <protection/>
    </xf>
    <xf numFmtId="0" fontId="7" fillId="0" borderId="49" xfId="0" applyFont="1" applyFill="1" applyBorder="1" applyAlignment="1" applyProtection="1">
      <alignment horizontal="centerContinuous"/>
      <protection/>
    </xf>
    <xf numFmtId="0" fontId="7" fillId="0" borderId="10" xfId="0" applyFont="1" applyFill="1" applyBorder="1" applyAlignment="1" applyProtection="1">
      <alignment horizontal="centerContinuous"/>
      <protection/>
    </xf>
    <xf numFmtId="0" fontId="0" fillId="0" borderId="38" xfId="0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 horizontal="centerContinuous"/>
      <protection/>
    </xf>
    <xf numFmtId="0" fontId="7" fillId="0" borderId="20" xfId="0" applyFont="1" applyFill="1" applyBorder="1" applyAlignment="1" applyProtection="1">
      <alignment/>
      <protection/>
    </xf>
    <xf numFmtId="0" fontId="7" fillId="0" borderId="50" xfId="0" applyFont="1" applyFill="1" applyBorder="1" applyAlignment="1" applyProtection="1">
      <alignment/>
      <protection/>
    </xf>
    <xf numFmtId="4" fontId="0" fillId="0" borderId="51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" fontId="0" fillId="0" borderId="52" xfId="0" applyNumberForma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4" fontId="0" fillId="0" borderId="53" xfId="0" applyNumberFormat="1" applyFill="1" applyBorder="1" applyAlignment="1" applyProtection="1">
      <alignment/>
      <protection/>
    </xf>
    <xf numFmtId="0" fontId="7" fillId="0" borderId="38" xfId="0" applyFont="1" applyFill="1" applyBorder="1" applyAlignment="1" applyProtection="1">
      <alignment/>
      <protection/>
    </xf>
    <xf numFmtId="4" fontId="7" fillId="0" borderId="27" xfId="0" applyNumberFormat="1" applyFont="1" applyFill="1" applyBorder="1" applyAlignment="1" applyProtection="1">
      <alignment/>
      <protection/>
    </xf>
    <xf numFmtId="4" fontId="7" fillId="0" borderId="54" xfId="0" applyNumberFormat="1" applyFont="1" applyFill="1" applyBorder="1" applyAlignment="1" applyProtection="1">
      <alignment/>
      <protection/>
    </xf>
    <xf numFmtId="4" fontId="0" fillId="0" borderId="20" xfId="0" applyNumberFormat="1" applyFill="1" applyBorder="1" applyAlignment="1" applyProtection="1">
      <alignment/>
      <protection/>
    </xf>
    <xf numFmtId="4" fontId="0" fillId="0" borderId="55" xfId="0" applyNumberFormat="1" applyFill="1" applyBorder="1" applyAlignment="1" applyProtection="1">
      <alignment/>
      <protection/>
    </xf>
    <xf numFmtId="4" fontId="0" fillId="0" borderId="56" xfId="0" applyNumberFormat="1" applyFill="1" applyBorder="1" applyAlignment="1" applyProtection="1">
      <alignment/>
      <protection/>
    </xf>
    <xf numFmtId="4" fontId="0" fillId="0" borderId="57" xfId="0" applyNumberFormat="1" applyFill="1" applyBorder="1" applyAlignment="1" applyProtection="1">
      <alignment/>
      <protection/>
    </xf>
    <xf numFmtId="0" fontId="7" fillId="0" borderId="58" xfId="0" applyFont="1" applyFill="1" applyBorder="1" applyAlignment="1" applyProtection="1">
      <alignment/>
      <protection/>
    </xf>
    <xf numFmtId="4" fontId="7" fillId="0" borderId="59" xfId="0" applyNumberFormat="1" applyFont="1" applyFill="1" applyBorder="1" applyAlignment="1" applyProtection="1">
      <alignment/>
      <protection/>
    </xf>
    <xf numFmtId="4" fontId="7" fillId="0" borderId="60" xfId="0" applyNumberFormat="1" applyFont="1" applyFill="1" applyBorder="1" applyAlignment="1" applyProtection="1">
      <alignment/>
      <protection/>
    </xf>
    <xf numFmtId="0" fontId="7" fillId="0" borderId="61" xfId="0" applyFont="1" applyFill="1" applyBorder="1" applyAlignment="1" applyProtection="1">
      <alignment/>
      <protection/>
    </xf>
    <xf numFmtId="0" fontId="7" fillId="0" borderId="42" xfId="0" applyFont="1" applyFill="1" applyBorder="1" applyAlignment="1" applyProtection="1">
      <alignment/>
      <protection/>
    </xf>
    <xf numFmtId="0" fontId="7" fillId="0" borderId="37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46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top"/>
      <protection/>
    </xf>
    <xf numFmtId="3" fontId="7" fillId="0" borderId="0" xfId="0" applyNumberFormat="1" applyFont="1" applyFill="1" applyBorder="1" applyAlignment="1" applyProtection="1">
      <alignment vertical="top"/>
      <protection/>
    </xf>
    <xf numFmtId="0" fontId="15" fillId="0" borderId="42" xfId="0" applyFont="1" applyBorder="1" applyAlignment="1" applyProtection="1">
      <alignment/>
      <protection/>
    </xf>
    <xf numFmtId="0" fontId="7" fillId="0" borderId="34" xfId="0" applyFont="1" applyFill="1" applyBorder="1" applyAlignment="1" applyProtection="1">
      <alignment horizontal="centerContinuous" vertical="center"/>
      <protection/>
    </xf>
    <xf numFmtId="0" fontId="7" fillId="0" borderId="34" xfId="0" applyFont="1" applyFill="1" applyBorder="1" applyAlignment="1" applyProtection="1">
      <alignment horizontal="centerContinuous"/>
      <protection/>
    </xf>
    <xf numFmtId="0" fontId="0" fillId="0" borderId="62" xfId="0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centerContinuous"/>
      <protection/>
    </xf>
    <xf numFmtId="0" fontId="7" fillId="0" borderId="63" xfId="0" applyFont="1" applyFill="1" applyBorder="1" applyAlignment="1" applyProtection="1">
      <alignment horizontal="centerContinuous"/>
      <protection/>
    </xf>
    <xf numFmtId="0" fontId="0" fillId="0" borderId="11" xfId="0" applyFill="1" applyBorder="1" applyAlignment="1" applyProtection="1">
      <alignment/>
      <protection/>
    </xf>
    <xf numFmtId="0" fontId="0" fillId="0" borderId="64" xfId="0" applyFill="1" applyBorder="1" applyAlignment="1" applyProtection="1">
      <alignment/>
      <protection/>
    </xf>
    <xf numFmtId="0" fontId="0" fillId="0" borderId="65" xfId="0" applyFill="1" applyBorder="1" applyAlignment="1" applyProtection="1">
      <alignment/>
      <protection/>
    </xf>
    <xf numFmtId="4" fontId="0" fillId="0" borderId="66" xfId="0" applyNumberFormat="1" applyFill="1" applyBorder="1" applyAlignment="1" applyProtection="1">
      <alignment/>
      <protection/>
    </xf>
    <xf numFmtId="0" fontId="11" fillId="0" borderId="67" xfId="0" applyFont="1" applyFill="1" applyBorder="1" applyAlignment="1" applyProtection="1">
      <alignment/>
      <protection/>
    </xf>
    <xf numFmtId="0" fontId="11" fillId="0" borderId="37" xfId="0" applyFont="1" applyFill="1" applyBorder="1" applyAlignment="1" applyProtection="1">
      <alignment/>
      <protection/>
    </xf>
    <xf numFmtId="0" fontId="11" fillId="0" borderId="68" xfId="0" applyFont="1" applyFill="1" applyBorder="1" applyAlignment="1" applyProtection="1">
      <alignment/>
      <protection/>
    </xf>
    <xf numFmtId="4" fontId="11" fillId="35" borderId="69" xfId="0" applyNumberFormat="1" applyFont="1" applyFill="1" applyBorder="1" applyAlignment="1" applyProtection="1">
      <alignment/>
      <protection/>
    </xf>
    <xf numFmtId="4" fontId="11" fillId="0" borderId="0" xfId="0" applyNumberFormat="1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70" xfId="0" applyFill="1" applyBorder="1" applyAlignment="1" applyProtection="1">
      <alignment/>
      <protection/>
    </xf>
    <xf numFmtId="4" fontId="0" fillId="0" borderId="71" xfId="0" applyNumberFormat="1" applyFill="1" applyBorder="1" applyAlignment="1" applyProtection="1">
      <alignment/>
      <protection/>
    </xf>
    <xf numFmtId="4" fontId="0" fillId="0" borderId="33" xfId="0" applyNumberFormat="1" applyFill="1" applyBorder="1" applyAlignment="1" applyProtection="1">
      <alignment/>
      <protection/>
    </xf>
    <xf numFmtId="0" fontId="11" fillId="0" borderId="62" xfId="0" applyFont="1" applyFill="1" applyBorder="1" applyAlignment="1" applyProtection="1">
      <alignment/>
      <protection/>
    </xf>
    <xf numFmtId="0" fontId="12" fillId="0" borderId="17" xfId="0" applyFont="1" applyFill="1" applyBorder="1" applyAlignment="1" applyProtection="1">
      <alignment/>
      <protection/>
    </xf>
    <xf numFmtId="0" fontId="11" fillId="0" borderId="72" xfId="0" applyFont="1" applyFill="1" applyBorder="1" applyAlignment="1" applyProtection="1">
      <alignment/>
      <protection/>
    </xf>
    <xf numFmtId="4" fontId="11" fillId="0" borderId="72" xfId="0" applyNumberFormat="1" applyFont="1" applyFill="1" applyBorder="1" applyAlignment="1" applyProtection="1">
      <alignment/>
      <protection/>
    </xf>
    <xf numFmtId="4" fontId="11" fillId="35" borderId="73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7" fillId="0" borderId="74" xfId="0" applyFont="1" applyFill="1" applyBorder="1" applyAlignment="1" applyProtection="1">
      <alignment/>
      <protection/>
    </xf>
    <xf numFmtId="0" fontId="0" fillId="0" borderId="75" xfId="0" applyFill="1" applyBorder="1" applyAlignment="1" applyProtection="1">
      <alignment/>
      <protection/>
    </xf>
    <xf numFmtId="0" fontId="7" fillId="0" borderId="76" xfId="0" applyFont="1" applyFill="1" applyBorder="1" applyAlignment="1" applyProtection="1">
      <alignment/>
      <protection/>
    </xf>
    <xf numFmtId="4" fontId="7" fillId="0" borderId="76" xfId="0" applyNumberFormat="1" applyFont="1" applyFill="1" applyBorder="1" applyAlignment="1" applyProtection="1">
      <alignment/>
      <protection/>
    </xf>
    <xf numFmtId="0" fontId="7" fillId="0" borderId="29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/>
      <protection locked="0"/>
    </xf>
    <xf numFmtId="4" fontId="0" fillId="36" borderId="33" xfId="0" applyNumberFormat="1" applyFill="1" applyBorder="1" applyAlignment="1" applyProtection="1">
      <alignment/>
      <protection locked="0"/>
    </xf>
    <xf numFmtId="0" fontId="0" fillId="0" borderId="77" xfId="0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4" fontId="0" fillId="36" borderId="78" xfId="0" applyNumberForma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right" vertical="center"/>
      <protection/>
    </xf>
    <xf numFmtId="0" fontId="0" fillId="0" borderId="79" xfId="0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80" xfId="0" applyFill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Continuous" vertical="center"/>
      <protection/>
    </xf>
    <xf numFmtId="0" fontId="0" fillId="0" borderId="42" xfId="0" applyFill="1" applyBorder="1" applyAlignment="1" applyProtection="1">
      <alignment/>
      <protection/>
    </xf>
    <xf numFmtId="0" fontId="0" fillId="0" borderId="81" xfId="0" applyFont="1" applyFill="1" applyBorder="1" applyAlignment="1" applyProtection="1">
      <alignment horizontal="left" vertical="center"/>
      <protection/>
    </xf>
    <xf numFmtId="0" fontId="0" fillId="0" borderId="77" xfId="0" applyFill="1" applyBorder="1" applyAlignment="1" applyProtection="1">
      <alignment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4" fontId="0" fillId="36" borderId="57" xfId="0" applyNumberForma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46" xfId="0" applyFill="1" applyBorder="1" applyAlignment="1" applyProtection="1">
      <alignment horizontal="left" vertical="center"/>
      <protection/>
    </xf>
    <xf numFmtId="4" fontId="7" fillId="0" borderId="36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58" xfId="0" applyFill="1" applyBorder="1" applyAlignment="1" applyProtection="1">
      <alignment/>
      <protection/>
    </xf>
    <xf numFmtId="4" fontId="7" fillId="0" borderId="82" xfId="0" applyNumberFormat="1" applyFont="1" applyFill="1" applyBorder="1" applyAlignment="1" applyProtection="1">
      <alignment/>
      <protection/>
    </xf>
    <xf numFmtId="0" fontId="7" fillId="0" borderId="42" xfId="0" applyFont="1" applyFill="1" applyBorder="1" applyAlignment="1" applyProtection="1">
      <alignment horizontal="left" vertical="center"/>
      <protection/>
    </xf>
    <xf numFmtId="0" fontId="0" fillId="0" borderId="83" xfId="0" applyFill="1" applyBorder="1" applyAlignment="1" applyProtection="1">
      <alignment/>
      <protection/>
    </xf>
    <xf numFmtId="3" fontId="0" fillId="0" borderId="84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Border="1" applyAlignment="1" applyProtection="1">
      <alignment/>
      <protection/>
    </xf>
    <xf numFmtId="0" fontId="0" fillId="0" borderId="85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7" fillId="0" borderId="81" xfId="0" applyFont="1" applyFill="1" applyBorder="1" applyAlignment="1" applyProtection="1">
      <alignment horizontal="left" vertical="center"/>
      <protection/>
    </xf>
    <xf numFmtId="0" fontId="7" fillId="0" borderId="86" xfId="0" applyFont="1" applyFill="1" applyBorder="1" applyAlignment="1" applyProtection="1">
      <alignment horizontal="center" vertical="center"/>
      <protection/>
    </xf>
    <xf numFmtId="0" fontId="7" fillId="0" borderId="87" xfId="0" applyFont="1" applyFill="1" applyBorder="1" applyAlignment="1" applyProtection="1">
      <alignment horizontal="center" vertical="center"/>
      <protection/>
    </xf>
    <xf numFmtId="0" fontId="7" fillId="0" borderId="86" xfId="0" applyFont="1" applyFill="1" applyBorder="1" applyAlignment="1" applyProtection="1">
      <alignment horizontal="centerContinuous" vertical="center"/>
      <protection/>
    </xf>
    <xf numFmtId="0" fontId="0" fillId="0" borderId="86" xfId="0" applyFill="1" applyBorder="1" applyAlignment="1" applyProtection="1">
      <alignment/>
      <protection/>
    </xf>
    <xf numFmtId="0" fontId="0" fillId="0" borderId="67" xfId="0" applyFill="1" applyBorder="1" applyAlignment="1" applyProtection="1">
      <alignment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0" fillId="0" borderId="88" xfId="0" applyFill="1" applyBorder="1" applyAlignment="1" applyProtection="1">
      <alignment/>
      <protection/>
    </xf>
    <xf numFmtId="3" fontId="0" fillId="0" borderId="89" xfId="0" applyNumberFormat="1" applyFont="1" applyFill="1" applyBorder="1" applyAlignment="1" applyProtection="1">
      <alignment horizontal="left" vertical="center"/>
      <protection/>
    </xf>
    <xf numFmtId="4" fontId="0" fillId="0" borderId="90" xfId="0" applyNumberForma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 applyProtection="1">
      <alignment horizontal="right"/>
      <protection/>
    </xf>
    <xf numFmtId="0" fontId="0" fillId="0" borderId="85" xfId="0" applyFont="1" applyFill="1" applyBorder="1" applyAlignment="1" applyProtection="1">
      <alignment horizontal="right" vertical="center"/>
      <protection/>
    </xf>
    <xf numFmtId="4" fontId="0" fillId="0" borderId="78" xfId="0" applyNumberFormat="1" applyFill="1" applyBorder="1" applyAlignment="1" applyProtection="1">
      <alignment/>
      <protection/>
    </xf>
    <xf numFmtId="3" fontId="0" fillId="0" borderId="91" xfId="0" applyNumberFormat="1" applyFill="1" applyBorder="1" applyAlignment="1" applyProtection="1">
      <alignment horizontal="right" vertical="center"/>
      <protection/>
    </xf>
    <xf numFmtId="3" fontId="0" fillId="0" borderId="85" xfId="0" applyNumberFormat="1" applyFont="1" applyFill="1" applyBorder="1" applyAlignment="1" applyProtection="1">
      <alignment horizontal="right" vertical="center"/>
      <protection/>
    </xf>
    <xf numFmtId="3" fontId="0" fillId="0" borderId="91" xfId="0" applyNumberFormat="1" applyFont="1" applyFill="1" applyBorder="1" applyAlignment="1" applyProtection="1">
      <alignment horizontal="right" vertical="center"/>
      <protection/>
    </xf>
    <xf numFmtId="0" fontId="0" fillId="0" borderId="91" xfId="0" applyFont="1" applyFill="1" applyBorder="1" applyAlignment="1" applyProtection="1">
      <alignment horizontal="right" vertical="center"/>
      <protection/>
    </xf>
    <xf numFmtId="4" fontId="0" fillId="0" borderId="57" xfId="0" applyNumberFormat="1" applyFont="1" applyFill="1" applyBorder="1" applyAlignment="1" applyProtection="1">
      <alignment horizontal="right"/>
      <protection/>
    </xf>
    <xf numFmtId="4" fontId="0" fillId="0" borderId="78" xfId="0" applyNumberFormat="1" applyFont="1" applyFill="1" applyBorder="1" applyAlignment="1" applyProtection="1">
      <alignment horizontal="right"/>
      <protection/>
    </xf>
    <xf numFmtId="0" fontId="24" fillId="0" borderId="0" xfId="0" applyFont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 applyProtection="1">
      <alignment horizontal="right"/>
      <protection/>
    </xf>
    <xf numFmtId="0" fontId="0" fillId="0" borderId="42" xfId="0" applyFont="1" applyFill="1" applyBorder="1" applyAlignment="1" applyProtection="1">
      <alignment horizontal="left"/>
      <protection/>
    </xf>
    <xf numFmtId="0" fontId="0" fillId="0" borderId="42" xfId="0" applyFont="1" applyFill="1" applyBorder="1" applyAlignment="1" applyProtection="1">
      <alignment horizontal="right"/>
      <protection/>
    </xf>
    <xf numFmtId="0" fontId="0" fillId="0" borderId="83" xfId="0" applyFont="1" applyFill="1" applyBorder="1" applyAlignment="1" applyProtection="1">
      <alignment horizontal="right"/>
      <protection/>
    </xf>
    <xf numFmtId="4" fontId="0" fillId="0" borderId="92" xfId="0" applyNumberFormat="1" applyFill="1" applyBorder="1" applyAlignment="1" applyProtection="1">
      <alignment/>
      <protection/>
    </xf>
    <xf numFmtId="4" fontId="0" fillId="0" borderId="34" xfId="0" applyNumberFormat="1" applyFill="1" applyBorder="1" applyAlignment="1" applyProtection="1">
      <alignment/>
      <protection/>
    </xf>
    <xf numFmtId="4" fontId="0" fillId="0" borderId="35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4" fontId="0" fillId="0" borderId="93" xfId="0" applyNumberFormat="1" applyFill="1" applyBorder="1" applyAlignment="1" applyProtection="1">
      <alignment/>
      <protection/>
    </xf>
    <xf numFmtId="0" fontId="7" fillId="0" borderId="94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81" fontId="4" fillId="0" borderId="0" xfId="0" applyNumberFormat="1" applyFont="1" applyBorder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4" fontId="0" fillId="0" borderId="39" xfId="0" applyNumberFormat="1" applyFill="1" applyBorder="1" applyAlignment="1" applyProtection="1">
      <alignment/>
      <protection/>
    </xf>
    <xf numFmtId="1" fontId="10" fillId="0" borderId="0" xfId="0" applyNumberFormat="1" applyFont="1" applyBorder="1" applyAlignment="1" applyProtection="1">
      <alignment horizontal="left" vertical="center"/>
      <protection/>
    </xf>
    <xf numFmtId="4" fontId="0" fillId="0" borderId="42" xfId="0" applyNumberFormat="1" applyBorder="1" applyAlignment="1" applyProtection="1">
      <alignment/>
      <protection/>
    </xf>
    <xf numFmtId="1" fontId="0" fillId="0" borderId="42" xfId="0" applyNumberFormat="1" applyBorder="1" applyAlignment="1" applyProtection="1">
      <alignment/>
      <protection/>
    </xf>
    <xf numFmtId="0" fontId="7" fillId="0" borderId="89" xfId="0" applyFont="1" applyFill="1" applyBorder="1" applyAlignment="1" applyProtection="1">
      <alignment vertical="center"/>
      <protection/>
    </xf>
    <xf numFmtId="4" fontId="7" fillId="0" borderId="92" xfId="0" applyNumberFormat="1" applyFont="1" applyFill="1" applyBorder="1" applyAlignment="1" applyProtection="1">
      <alignment horizontal="center" vertical="center"/>
      <protection/>
    </xf>
    <xf numFmtId="0" fontId="7" fillId="0" borderId="92" xfId="0" applyFont="1" applyFill="1" applyBorder="1" applyAlignment="1" applyProtection="1">
      <alignment horizontal="center" vertical="center"/>
      <protection/>
    </xf>
    <xf numFmtId="1" fontId="7" fillId="0" borderId="92" xfId="0" applyNumberFormat="1" applyFont="1" applyFill="1" applyBorder="1" applyAlignment="1" applyProtection="1">
      <alignment horizontal="centerContinuous" vertical="center"/>
      <protection/>
    </xf>
    <xf numFmtId="0" fontId="7" fillId="0" borderId="85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1" fontId="0" fillId="0" borderId="17" xfId="0" applyNumberFormat="1" applyFill="1" applyBorder="1" applyAlignment="1" applyProtection="1">
      <alignment/>
      <protection/>
    </xf>
    <xf numFmtId="3" fontId="7" fillId="0" borderId="91" xfId="0" applyNumberFormat="1" applyFont="1" applyFill="1" applyBorder="1" applyAlignment="1" applyProtection="1">
      <alignment horizontal="left" vertical="center"/>
      <protection/>
    </xf>
    <xf numFmtId="4" fontId="0" fillId="0" borderId="25" xfId="0" applyNumberFormat="1" applyBorder="1" applyAlignment="1" applyProtection="1">
      <alignment/>
      <protection/>
    </xf>
    <xf numFmtId="4" fontId="7" fillId="0" borderId="25" xfId="0" applyNumberFormat="1" applyFont="1" applyFill="1" applyBorder="1" applyAlignment="1" applyProtection="1">
      <alignment horizontal="right"/>
      <protection/>
    </xf>
    <xf numFmtId="1" fontId="7" fillId="0" borderId="25" xfId="0" applyNumberFormat="1" applyFont="1" applyFill="1" applyBorder="1" applyAlignment="1" applyProtection="1">
      <alignment horizontal="right"/>
      <protection/>
    </xf>
    <xf numFmtId="0" fontId="7" fillId="0" borderId="85" xfId="0" applyFont="1" applyFill="1" applyBorder="1" applyAlignment="1" applyProtection="1">
      <alignment horizontal="left" vertical="center"/>
      <protection/>
    </xf>
    <xf numFmtId="4" fontId="7" fillId="0" borderId="13" xfId="0" applyNumberFormat="1" applyFont="1" applyFill="1" applyBorder="1" applyAlignment="1" applyProtection="1">
      <alignment horizontal="right"/>
      <protection/>
    </xf>
    <xf numFmtId="1" fontId="7" fillId="0" borderId="13" xfId="0" applyNumberFormat="1" applyFont="1" applyFill="1" applyBorder="1" applyAlignment="1" applyProtection="1">
      <alignment horizontal="right"/>
      <protection/>
    </xf>
    <xf numFmtId="3" fontId="7" fillId="0" borderId="91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4" fontId="7" fillId="0" borderId="82" xfId="0" applyNumberFormat="1" applyFont="1" applyFill="1" applyBorder="1" applyAlignment="1" applyProtection="1">
      <alignment horizontal="right"/>
      <protection/>
    </xf>
    <xf numFmtId="4" fontId="0" fillId="0" borderId="82" xfId="0" applyNumberFormat="1" applyFont="1" applyFill="1" applyBorder="1" applyAlignment="1" applyProtection="1">
      <alignment horizontal="right"/>
      <protection/>
    </xf>
    <xf numFmtId="1" fontId="0" fillId="0" borderId="82" xfId="0" applyNumberFormat="1" applyFont="1" applyFill="1" applyBorder="1" applyAlignment="1" applyProtection="1">
      <alignment horizontal="right"/>
      <protection/>
    </xf>
    <xf numFmtId="0" fontId="7" fillId="0" borderId="42" xfId="0" applyFont="1" applyFill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/>
      <protection/>
    </xf>
    <xf numFmtId="4" fontId="0" fillId="34" borderId="25" xfId="0" applyNumberFormat="1" applyFont="1" applyFill="1" applyBorder="1" applyAlignment="1" applyProtection="1">
      <alignment horizontal="right"/>
      <protection locked="0"/>
    </xf>
    <xf numFmtId="0" fontId="0" fillId="0" borderId="46" xfId="0" applyFont="1" applyFill="1" applyBorder="1" applyAlignment="1" applyProtection="1">
      <alignment horizontal="left" vertical="center"/>
      <protection locked="0"/>
    </xf>
    <xf numFmtId="0" fontId="0" fillId="0" borderId="62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/>
      <protection locked="0"/>
    </xf>
    <xf numFmtId="0" fontId="7" fillId="0" borderId="94" xfId="0" applyFont="1" applyFill="1" applyBorder="1" applyAlignment="1" applyProtection="1">
      <alignment horizontal="left" vertical="center"/>
      <protection locked="0"/>
    </xf>
    <xf numFmtId="0" fontId="0" fillId="0" borderId="58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4" fontId="7" fillId="0" borderId="34" xfId="0" applyNumberFormat="1" applyFont="1" applyFill="1" applyBorder="1" applyAlignment="1" applyProtection="1">
      <alignment horizontal="center" vertical="center"/>
      <protection/>
    </xf>
    <xf numFmtId="4" fontId="0" fillId="33" borderId="26" xfId="0" applyNumberFormat="1" applyFont="1" applyFill="1" applyBorder="1" applyAlignment="1" applyProtection="1">
      <alignment horizontal="right"/>
      <protection locked="0"/>
    </xf>
    <xf numFmtId="4" fontId="0" fillId="33" borderId="26" xfId="37" applyNumberFormat="1" applyFont="1" applyFill="1" applyBorder="1" applyAlignment="1" applyProtection="1">
      <alignment horizontal="right"/>
      <protection locked="0"/>
    </xf>
    <xf numFmtId="3" fontId="0" fillId="0" borderId="95" xfId="0" applyNumberFormat="1" applyFont="1" applyFill="1" applyBorder="1" applyAlignment="1" applyProtection="1">
      <alignment horizontal="left" vertical="center"/>
      <protection locked="0"/>
    </xf>
    <xf numFmtId="0" fontId="0" fillId="0" borderId="96" xfId="0" applyFont="1" applyFill="1" applyBorder="1" applyAlignment="1" applyProtection="1">
      <alignment horizontal="left" vertical="center"/>
      <protection locked="0"/>
    </xf>
    <xf numFmtId="0" fontId="0" fillId="0" borderId="96" xfId="0" applyFill="1" applyBorder="1" applyAlignment="1" applyProtection="1">
      <alignment/>
      <protection locked="0"/>
    </xf>
    <xf numFmtId="0" fontId="0" fillId="0" borderId="84" xfId="0" applyFill="1" applyBorder="1" applyAlignment="1" applyProtection="1">
      <alignment/>
      <protection locked="0"/>
    </xf>
    <xf numFmtId="3" fontId="0" fillId="0" borderId="96" xfId="0" applyNumberFormat="1" applyFont="1" applyFill="1" applyBorder="1" applyAlignment="1" applyProtection="1">
      <alignment horizontal="left" vertical="center"/>
      <protection locked="0"/>
    </xf>
    <xf numFmtId="4" fontId="0" fillId="33" borderId="33" xfId="0" applyNumberFormat="1" applyFont="1" applyFill="1" applyBorder="1" applyAlignment="1" applyProtection="1">
      <alignment horizontal="right"/>
      <protection locked="0"/>
    </xf>
    <xf numFmtId="0" fontId="0" fillId="0" borderId="46" xfId="0" applyFill="1" applyBorder="1" applyAlignment="1" applyProtection="1">
      <alignment vertical="center"/>
      <protection/>
    </xf>
    <xf numFmtId="3" fontId="0" fillId="0" borderId="46" xfId="0" applyNumberFormat="1" applyFont="1" applyFill="1" applyBorder="1" applyAlignment="1" applyProtection="1">
      <alignment horizontal="left" vertical="center"/>
      <protection/>
    </xf>
    <xf numFmtId="3" fontId="7" fillId="0" borderId="62" xfId="0" applyNumberFormat="1" applyFont="1" applyFill="1" applyBorder="1" applyAlignment="1" applyProtection="1">
      <alignment horizontal="left" vertical="center"/>
      <protection/>
    </xf>
    <xf numFmtId="1" fontId="0" fillId="34" borderId="10" xfId="0" applyNumberFormat="1" applyFont="1" applyFill="1" applyBorder="1" applyAlignment="1" applyProtection="1">
      <alignment horizontal="right"/>
      <protection locked="0"/>
    </xf>
    <xf numFmtId="1" fontId="0" fillId="34" borderId="16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Alignment="1" applyProtection="1">
      <alignment horizontal="center" vertical="center"/>
      <protection/>
    </xf>
    <xf numFmtId="4" fontId="7" fillId="0" borderId="97" xfId="0" applyNumberFormat="1" applyFont="1" applyFill="1" applyBorder="1" applyAlignment="1" applyProtection="1">
      <alignment horizontal="right"/>
      <protection/>
    </xf>
    <xf numFmtId="4" fontId="0" fillId="0" borderId="34" xfId="0" applyNumberFormat="1" applyFont="1" applyFill="1" applyBorder="1" applyAlignment="1" applyProtection="1">
      <alignment horizontal="right"/>
      <protection/>
    </xf>
    <xf numFmtId="4" fontId="0" fillId="0" borderId="98" xfId="0" applyNumberFormat="1" applyFont="1" applyFill="1" applyBorder="1" applyAlignment="1" applyProtection="1">
      <alignment horizontal="right"/>
      <protection/>
    </xf>
    <xf numFmtId="4" fontId="0" fillId="0" borderId="93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4" fontId="0" fillId="0" borderId="35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Fill="1" applyBorder="1" applyAlignment="1" applyProtection="1">
      <alignment horizontal="right"/>
      <protection/>
    </xf>
    <xf numFmtId="4" fontId="0" fillId="0" borderId="25" xfId="0" applyNumberFormat="1" applyFont="1" applyFill="1" applyBorder="1" applyAlignment="1" applyProtection="1">
      <alignment horizontal="right"/>
      <protection/>
    </xf>
    <xf numFmtId="4" fontId="0" fillId="0" borderId="51" xfId="0" applyNumberFormat="1" applyFont="1" applyFill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0" fillId="0" borderId="81" xfId="0" applyFill="1" applyBorder="1" applyAlignment="1" applyProtection="1">
      <alignment horizontal="left" vertical="center"/>
      <protection/>
    </xf>
    <xf numFmtId="3" fontId="0" fillId="0" borderId="57" xfId="0" applyNumberForma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 quotePrefix="1">
      <alignment horizontal="right"/>
      <protection locked="0"/>
    </xf>
    <xf numFmtId="0" fontId="0" fillId="0" borderId="0" xfId="0" applyFill="1" applyBorder="1" applyAlignment="1" applyProtection="1" quotePrefix="1">
      <alignment horizontal="right"/>
      <protection locked="0"/>
    </xf>
    <xf numFmtId="0" fontId="0" fillId="0" borderId="0" xfId="0" applyBorder="1" applyAlignment="1" applyProtection="1" quotePrefix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3" fontId="0" fillId="0" borderId="57" xfId="0" applyNumberFormat="1" applyFill="1" applyBorder="1" applyAlignment="1" applyProtection="1">
      <alignment/>
      <protection locked="0"/>
    </xf>
    <xf numFmtId="0" fontId="23" fillId="0" borderId="14" xfId="0" applyFont="1" applyFill="1" applyBorder="1" applyAlignment="1" applyProtection="1">
      <alignment horizontal="right"/>
      <protection locked="0"/>
    </xf>
    <xf numFmtId="0" fontId="23" fillId="0" borderId="10" xfId="0" applyFont="1" applyFill="1" applyBorder="1" applyAlignment="1" applyProtection="1">
      <alignment horizontal="right"/>
      <protection locked="0"/>
    </xf>
    <xf numFmtId="0" fontId="0" fillId="0" borderId="67" xfId="0" applyBorder="1" applyAlignment="1">
      <alignment/>
    </xf>
    <xf numFmtId="4" fontId="0" fillId="0" borderId="17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4" fontId="0" fillId="0" borderId="25" xfId="0" applyNumberFormat="1" applyFont="1" applyFill="1" applyBorder="1" applyAlignment="1" applyProtection="1">
      <alignment horizontal="right"/>
      <protection locked="0"/>
    </xf>
    <xf numFmtId="4" fontId="0" fillId="0" borderId="99" xfId="0" applyNumberFormat="1" applyFont="1" applyFill="1" applyBorder="1" applyAlignment="1" applyProtection="1">
      <alignment horizontal="right"/>
      <protection locked="0"/>
    </xf>
    <xf numFmtId="1" fontId="0" fillId="0" borderId="100" xfId="0" applyNumberFormat="1" applyFont="1" applyFill="1" applyBorder="1" applyAlignment="1" applyProtection="1">
      <alignment horizontal="right"/>
      <protection locked="0"/>
    </xf>
    <xf numFmtId="0" fontId="0" fillId="0" borderId="81" xfId="0" applyBorder="1" applyAlignment="1">
      <alignment/>
    </xf>
    <xf numFmtId="0" fontId="0" fillId="0" borderId="86" xfId="0" applyBorder="1" applyAlignment="1">
      <alignment/>
    </xf>
    <xf numFmtId="0" fontId="0" fillId="0" borderId="42" xfId="0" applyBorder="1" applyAlignment="1">
      <alignment/>
    </xf>
    <xf numFmtId="0" fontId="7" fillId="0" borderId="46" xfId="0" applyFont="1" applyBorder="1" applyAlignment="1" applyProtection="1">
      <alignment/>
      <protection/>
    </xf>
    <xf numFmtId="4" fontId="0" fillId="33" borderId="78" xfId="0" applyNumberFormat="1" applyFill="1" applyBorder="1" applyAlignment="1" applyProtection="1">
      <alignment/>
      <protection locked="0"/>
    </xf>
    <xf numFmtId="4" fontId="0" fillId="33" borderId="33" xfId="0" applyNumberForma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 quotePrefix="1">
      <alignment horizontal="right"/>
      <protection locked="0"/>
    </xf>
    <xf numFmtId="0" fontId="0" fillId="0" borderId="0" xfId="0" applyFont="1" applyAlignment="1" quotePrefix="1">
      <alignment/>
    </xf>
    <xf numFmtId="0" fontId="0" fillId="0" borderId="10" xfId="0" applyFill="1" applyBorder="1" applyAlignment="1" applyProtection="1">
      <alignment horizontal="right"/>
      <protection locked="0"/>
    </xf>
    <xf numFmtId="4" fontId="0" fillId="0" borderId="40" xfId="0" applyNumberFormat="1" applyFill="1" applyBorder="1" applyAlignment="1" applyProtection="1">
      <alignment/>
      <protection/>
    </xf>
    <xf numFmtId="4" fontId="0" fillId="0" borderId="101" xfId="0" applyNumberFormat="1" applyFont="1" applyFill="1" applyBorder="1" applyAlignment="1" applyProtection="1">
      <alignment horizontal="right"/>
      <protection/>
    </xf>
    <xf numFmtId="1" fontId="0" fillId="0" borderId="35" xfId="0" applyNumberFormat="1" applyFont="1" applyFill="1" applyBorder="1" applyAlignment="1" applyProtection="1">
      <alignment horizontal="right"/>
      <protection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4" fontId="0" fillId="0" borderId="13" xfId="0" applyNumberFormat="1" applyFont="1" applyFill="1" applyBorder="1" applyAlignment="1" applyProtection="1">
      <alignment horizontal="right"/>
      <protection locked="0"/>
    </xf>
    <xf numFmtId="4" fontId="0" fillId="0" borderId="102" xfId="0" applyNumberFormat="1" applyFill="1" applyBorder="1" applyAlignment="1" applyProtection="1">
      <alignment/>
      <protection locked="0"/>
    </xf>
    <xf numFmtId="4" fontId="0" fillId="0" borderId="103" xfId="0" applyNumberFormat="1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7" fillId="0" borderId="0" xfId="0" applyFont="1" applyAlignment="1">
      <alignment/>
    </xf>
    <xf numFmtId="1" fontId="0" fillId="34" borderId="12" xfId="0" applyNumberForma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104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 quotePrefix="1">
      <alignment/>
      <protection locked="0"/>
    </xf>
    <xf numFmtId="0" fontId="0" fillId="0" borderId="104" xfId="0" applyFill="1" applyBorder="1" applyAlignment="1">
      <alignment/>
    </xf>
    <xf numFmtId="0" fontId="0" fillId="0" borderId="10" xfId="0" applyBorder="1" applyAlignment="1" applyProtection="1" quotePrefix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11" fillId="0" borderId="105" xfId="0" applyFont="1" applyFill="1" applyBorder="1" applyAlignment="1" applyProtection="1">
      <alignment horizontal="left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12" fillId="0" borderId="29" xfId="0" applyFont="1" applyBorder="1" applyAlignment="1">
      <alignment/>
    </xf>
    <xf numFmtId="0" fontId="12" fillId="0" borderId="29" xfId="0" applyFont="1" applyFill="1" applyBorder="1" applyAlignment="1" applyProtection="1">
      <alignment/>
      <protection/>
    </xf>
    <xf numFmtId="0" fontId="12" fillId="0" borderId="29" xfId="0" applyFont="1" applyBorder="1" applyAlignment="1" applyProtection="1">
      <alignment/>
      <protection locked="0"/>
    </xf>
    <xf numFmtId="0" fontId="12" fillId="0" borderId="104" xfId="0" applyFont="1" applyBorder="1" applyAlignment="1">
      <alignment/>
    </xf>
    <xf numFmtId="0" fontId="11" fillId="0" borderId="74" xfId="0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11" fillId="0" borderId="106" xfId="0" applyFont="1" applyFill="1" applyBorder="1" applyAlignment="1" applyProtection="1">
      <alignment horizontal="center" vertical="center"/>
      <protection/>
    </xf>
    <xf numFmtId="0" fontId="7" fillId="0" borderId="98" xfId="0" applyFont="1" applyFill="1" applyBorder="1" applyAlignment="1" applyProtection="1">
      <alignment horizontal="center" vertical="center"/>
      <protection/>
    </xf>
    <xf numFmtId="0" fontId="0" fillId="0" borderId="90" xfId="0" applyBorder="1" applyAlignment="1">
      <alignment/>
    </xf>
    <xf numFmtId="0" fontId="0" fillId="0" borderId="16" xfId="0" applyFill="1" applyBorder="1" applyAlignment="1" applyProtection="1">
      <alignment vertical="center"/>
      <protection/>
    </xf>
    <xf numFmtId="4" fontId="0" fillId="0" borderId="26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26" xfId="0" applyNumberFormat="1" applyFont="1" applyFill="1" applyBorder="1" applyAlignment="1" applyProtection="1">
      <alignment horizontal="right" vertical="center"/>
      <protection/>
    </xf>
    <xf numFmtId="4" fontId="7" fillId="0" borderId="13" xfId="0" applyNumberFormat="1" applyFont="1" applyFill="1" applyBorder="1" applyAlignment="1" applyProtection="1">
      <alignment/>
      <protection/>
    </xf>
    <xf numFmtId="4" fontId="7" fillId="0" borderId="0" xfId="0" applyNumberFormat="1" applyFont="1" applyBorder="1" applyAlignment="1">
      <alignment/>
    </xf>
    <xf numFmtId="0" fontId="0" fillId="0" borderId="34" xfId="0" applyFill="1" applyBorder="1" applyAlignment="1" applyProtection="1" quotePrefix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93" xfId="0" applyFill="1" applyBorder="1" applyAlignment="1" applyProtection="1" quotePrefix="1">
      <alignment horizontal="left"/>
      <protection locked="0"/>
    </xf>
    <xf numFmtId="0" fontId="0" fillId="0" borderId="34" xfId="0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 quotePrefix="1">
      <alignment horizontal="left"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right"/>
      <protection/>
    </xf>
    <xf numFmtId="0" fontId="0" fillId="0" borderId="86" xfId="0" applyBorder="1" applyAlignment="1" applyProtection="1">
      <alignment horizontal="right"/>
      <protection/>
    </xf>
    <xf numFmtId="0" fontId="0" fillId="0" borderId="42" xfId="0" applyBorder="1" applyAlignment="1">
      <alignment horizontal="right"/>
    </xf>
    <xf numFmtId="0" fontId="0" fillId="0" borderId="0" xfId="0" applyAlignment="1">
      <alignment horizontal="right"/>
    </xf>
    <xf numFmtId="4" fontId="14" fillId="0" borderId="0" xfId="0" applyNumberFormat="1" applyFont="1" applyBorder="1" applyAlignment="1" applyProtection="1">
      <alignment horizontal="left"/>
      <protection/>
    </xf>
    <xf numFmtId="0" fontId="0" fillId="0" borderId="77" xfId="0" applyBorder="1" applyAlignment="1" applyProtection="1">
      <alignment horizontal="left"/>
      <protection/>
    </xf>
    <xf numFmtId="0" fontId="0" fillId="0" borderId="9" xfId="0" applyBorder="1" applyAlignment="1" applyProtection="1">
      <alignment horizontal="left"/>
      <protection/>
    </xf>
    <xf numFmtId="0" fontId="0" fillId="0" borderId="8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0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0" borderId="34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0" fillId="0" borderId="93" xfId="0" applyFill="1" applyBorder="1" applyAlignment="1" applyProtection="1" quotePrefix="1">
      <alignment horizontal="left"/>
      <protection/>
    </xf>
    <xf numFmtId="0" fontId="0" fillId="0" borderId="34" xfId="0" applyFill="1" applyBorder="1" applyAlignment="1" applyProtection="1" quotePrefix="1">
      <alignment horizontal="left"/>
      <protection/>
    </xf>
    <xf numFmtId="0" fontId="0" fillId="0" borderId="107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/>
    </xf>
    <xf numFmtId="4" fontId="0" fillId="0" borderId="78" xfId="0" applyNumberFormat="1" applyFill="1" applyBorder="1" applyAlignment="1" applyProtection="1">
      <alignment/>
      <protection locked="0"/>
    </xf>
    <xf numFmtId="0" fontId="7" fillId="0" borderId="108" xfId="0" applyFont="1" applyBorder="1" applyAlignment="1">
      <alignment/>
    </xf>
    <xf numFmtId="0" fontId="0" fillId="0" borderId="14" xfId="0" applyBorder="1" applyAlignment="1">
      <alignment/>
    </xf>
    <xf numFmtId="0" fontId="0" fillId="0" borderId="93" xfId="0" applyBorder="1" applyAlignment="1">
      <alignment/>
    </xf>
    <xf numFmtId="0" fontId="0" fillId="0" borderId="34" xfId="0" applyBorder="1" applyAlignment="1">
      <alignment/>
    </xf>
    <xf numFmtId="4" fontId="0" fillId="0" borderId="34" xfId="0" applyNumberFormat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0" fontId="8" fillId="33" borderId="12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 quotePrefix="1">
      <alignment horizontal="right"/>
      <protection locked="0"/>
    </xf>
    <xf numFmtId="0" fontId="0" fillId="0" borderId="0" xfId="0" applyBorder="1" applyAlignment="1" applyProtection="1" quotePrefix="1">
      <alignment/>
      <protection locked="0"/>
    </xf>
    <xf numFmtId="4" fontId="27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 horizontal="right" vertical="center"/>
      <protection/>
    </xf>
    <xf numFmtId="4" fontId="0" fillId="0" borderId="10" xfId="0" applyNumberForma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4" fontId="11" fillId="0" borderId="35" xfId="0" applyNumberFormat="1" applyFont="1" applyFill="1" applyBorder="1" applyAlignment="1" applyProtection="1">
      <alignment horizontal="centerContinuous" vertical="center"/>
      <protection/>
    </xf>
    <xf numFmtId="0" fontId="11" fillId="0" borderId="93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0" fillId="0" borderId="17" xfId="0" applyFill="1" applyBorder="1" applyAlignment="1" applyProtection="1">
      <alignment/>
      <protection locked="0"/>
    </xf>
    <xf numFmtId="4" fontId="0" fillId="0" borderId="109" xfId="0" applyNumberForma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04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 locked="0"/>
    </xf>
    <xf numFmtId="4" fontId="7" fillId="0" borderId="110" xfId="0" applyNumberFormat="1" applyFont="1" applyFill="1" applyBorder="1" applyAlignment="1" applyProtection="1">
      <alignment horizontal="right"/>
      <protection locked="0"/>
    </xf>
    <xf numFmtId="0" fontId="0" fillId="0" borderId="111" xfId="0" applyFont="1" applyFill="1" applyBorder="1" applyAlignment="1" applyProtection="1">
      <alignment horizontal="left" vertical="center"/>
      <protection locked="0"/>
    </xf>
    <xf numFmtId="0" fontId="0" fillId="0" borderId="112" xfId="0" applyFill="1" applyBorder="1" applyAlignment="1" applyProtection="1">
      <alignment/>
      <protection/>
    </xf>
    <xf numFmtId="0" fontId="0" fillId="0" borderId="113" xfId="0" applyFill="1" applyBorder="1" applyAlignment="1" applyProtection="1">
      <alignment/>
      <protection locked="0"/>
    </xf>
    <xf numFmtId="0" fontId="11" fillId="0" borderId="108" xfId="0" applyFont="1" applyFill="1" applyBorder="1" applyAlignment="1" applyProtection="1">
      <alignment horizontal="left" vertical="center"/>
      <protection/>
    </xf>
    <xf numFmtId="4" fontId="11" fillId="0" borderId="0" xfId="0" applyNumberFormat="1" applyFont="1" applyFill="1" applyBorder="1" applyAlignment="1" applyProtection="1">
      <alignment horizontal="centerContinuous" vertical="center"/>
      <protection/>
    </xf>
    <xf numFmtId="4" fontId="11" fillId="0" borderId="34" xfId="0" applyNumberFormat="1" applyFont="1" applyFill="1" applyBorder="1" applyAlignment="1" applyProtection="1">
      <alignment horizontal="centerContinuous" vertical="center"/>
      <protection/>
    </xf>
    <xf numFmtId="0" fontId="11" fillId="0" borderId="114" xfId="0" applyFont="1" applyFill="1" applyBorder="1" applyAlignment="1" applyProtection="1">
      <alignment/>
      <protection/>
    </xf>
    <xf numFmtId="4" fontId="11" fillId="0" borderId="32" xfId="0" applyNumberFormat="1" applyFont="1" applyFill="1" applyBorder="1" applyAlignment="1" applyProtection="1">
      <alignment horizontal="centerContinuous" vertical="center"/>
      <protection/>
    </xf>
    <xf numFmtId="4" fontId="11" fillId="0" borderId="63" xfId="0" applyNumberFormat="1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4" fontId="0" fillId="0" borderId="115" xfId="0" applyNumberForma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left" vertical="center"/>
      <protection/>
    </xf>
    <xf numFmtId="4" fontId="0" fillId="0" borderId="34" xfId="0" applyNumberFormat="1" applyFill="1" applyBorder="1" applyAlignment="1" applyProtection="1">
      <alignment/>
      <protection locked="0"/>
    </xf>
    <xf numFmtId="4" fontId="0" fillId="0" borderId="17" xfId="0" applyNumberFormat="1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 horizontal="left" vertical="center"/>
      <protection/>
    </xf>
    <xf numFmtId="0" fontId="0" fillId="0" borderId="104" xfId="0" applyFill="1" applyBorder="1" applyAlignment="1" applyProtection="1">
      <alignment horizontal="left" vertical="center"/>
      <protection/>
    </xf>
    <xf numFmtId="4" fontId="0" fillId="37" borderId="0" xfId="0" applyNumberForma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4" fontId="0" fillId="0" borderId="63" xfId="0" applyNumberFormat="1" applyFill="1" applyBorder="1" applyAlignment="1" applyProtection="1">
      <alignment horizontal="right"/>
      <protection/>
    </xf>
    <xf numFmtId="0" fontId="0" fillId="0" borderId="104" xfId="0" applyFont="1" applyFill="1" applyBorder="1" applyAlignment="1" applyProtection="1">
      <alignment horizontal="left" vertical="center"/>
      <protection/>
    </xf>
    <xf numFmtId="4" fontId="0" fillId="37" borderId="0" xfId="0" applyNumberFormat="1" applyFont="1" applyFill="1" applyBorder="1" applyAlignment="1" applyProtection="1">
      <alignment horizontal="left" vertical="center"/>
      <protection/>
    </xf>
    <xf numFmtId="4" fontId="7" fillId="0" borderId="116" xfId="0" applyNumberFormat="1" applyFont="1" applyFill="1" applyBorder="1" applyAlignment="1" applyProtection="1">
      <alignment horizontal="right"/>
      <protection/>
    </xf>
    <xf numFmtId="0" fontId="0" fillId="0" borderId="104" xfId="0" applyBorder="1" applyAlignment="1" applyProtection="1">
      <alignment/>
      <protection/>
    </xf>
    <xf numFmtId="0" fontId="0" fillId="0" borderId="114" xfId="0" applyFill="1" applyBorder="1" applyAlignment="1" applyProtection="1">
      <alignment/>
      <protection/>
    </xf>
    <xf numFmtId="4" fontId="0" fillId="37" borderId="32" xfId="0" applyNumberFormat="1" applyFont="1" applyFill="1" applyBorder="1" applyAlignment="1" applyProtection="1">
      <alignment horizontal="left" vertical="center"/>
      <protection/>
    </xf>
    <xf numFmtId="4" fontId="7" fillId="0" borderId="117" xfId="0" applyNumberFormat="1" applyFont="1" applyFill="1" applyBorder="1" applyAlignment="1" applyProtection="1">
      <alignment horizontal="right"/>
      <protection/>
    </xf>
    <xf numFmtId="0" fontId="7" fillId="0" borderId="36" xfId="0" applyFont="1" applyFill="1" applyBorder="1" applyAlignment="1" applyProtection="1">
      <alignment horizontal="left" vertical="center"/>
      <protection/>
    </xf>
    <xf numFmtId="4" fontId="7" fillId="0" borderId="34" xfId="0" applyNumberFormat="1" applyFont="1" applyFill="1" applyBorder="1" applyAlignment="1" applyProtection="1">
      <alignment/>
      <protection/>
    </xf>
    <xf numFmtId="0" fontId="0" fillId="0" borderId="118" xfId="0" applyFill="1" applyBorder="1" applyAlignment="1" applyProtection="1">
      <alignment/>
      <protection/>
    </xf>
    <xf numFmtId="4" fontId="7" fillId="0" borderId="99" xfId="0" applyNumberFormat="1" applyFont="1" applyFill="1" applyBorder="1" applyAlignment="1" applyProtection="1">
      <alignment/>
      <protection/>
    </xf>
    <xf numFmtId="4" fontId="0" fillId="0" borderId="99" xfId="0" applyNumberFormat="1" applyFill="1" applyBorder="1" applyAlignment="1" applyProtection="1">
      <alignment/>
      <protection/>
    </xf>
    <xf numFmtId="4" fontId="7" fillId="0" borderId="119" xfId="0" applyNumberFormat="1" applyFont="1" applyFill="1" applyBorder="1" applyAlignment="1" applyProtection="1" quotePrefix="1">
      <alignment horizontal="right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0" fillId="0" borderId="25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4" fontId="0" fillId="0" borderId="78" xfId="0" applyNumberFormat="1" applyFill="1" applyBorder="1" applyAlignment="1" applyProtection="1">
      <alignment horizontal="right"/>
      <protection/>
    </xf>
    <xf numFmtId="4" fontId="0" fillId="0" borderId="57" xfId="0" applyNumberFormat="1" applyFill="1" applyBorder="1" applyAlignment="1" applyProtection="1">
      <alignment horizontal="right"/>
      <protection/>
    </xf>
    <xf numFmtId="4" fontId="0" fillId="0" borderId="33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/>
      <protection/>
    </xf>
    <xf numFmtId="4" fontId="0" fillId="0" borderId="56" xfId="0" applyNumberFormat="1" applyFill="1" applyBorder="1" applyAlignment="1" applyProtection="1">
      <alignment horizontal="right"/>
      <protection/>
    </xf>
    <xf numFmtId="4" fontId="0" fillId="0" borderId="26" xfId="0" applyNumberFormat="1" applyFill="1" applyBorder="1" applyAlignment="1" applyProtection="1">
      <alignment horizontal="right"/>
      <protection/>
    </xf>
    <xf numFmtId="4" fontId="0" fillId="0" borderId="19" xfId="0" applyNumberFormat="1" applyFill="1" applyBorder="1" applyAlignment="1" applyProtection="1">
      <alignment horizontal="right"/>
      <protection/>
    </xf>
    <xf numFmtId="4" fontId="0" fillId="0" borderId="30" xfId="0" applyNumberFormat="1" applyFill="1" applyBorder="1" applyAlignment="1" applyProtection="1">
      <alignment horizontal="right"/>
      <protection/>
    </xf>
    <xf numFmtId="3" fontId="0" fillId="0" borderId="91" xfId="0" applyNumberFormat="1" applyFont="1" applyFill="1" applyBorder="1" applyAlignment="1" applyProtection="1">
      <alignment horizontal="right" vertical="center"/>
      <protection/>
    </xf>
    <xf numFmtId="0" fontId="0" fillId="0" borderId="85" xfId="0" applyFill="1" applyBorder="1" applyAlignment="1" applyProtection="1">
      <alignment horizontal="right"/>
      <protection/>
    </xf>
    <xf numFmtId="0" fontId="0" fillId="0" borderId="91" xfId="0" applyFill="1" applyBorder="1" applyAlignment="1" applyProtection="1">
      <alignment horizontal="right" vertical="center"/>
      <protection/>
    </xf>
    <xf numFmtId="17" fontId="0" fillId="0" borderId="93" xfId="0" applyNumberFormat="1" applyFill="1" applyBorder="1" applyAlignment="1" applyProtection="1" quotePrefix="1">
      <alignment horizontal="lef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right" wrapText="1" readingOrder="1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34" xfId="0" applyNumberForma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Border="1" applyAlignment="1" applyProtection="1">
      <alignment horizontal="left" wrapText="1"/>
      <protection/>
    </xf>
  </cellXfs>
  <cellStyles count="52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Dato" xfId="37"/>
    <cellStyle name="Farve1" xfId="38"/>
    <cellStyle name="Farve2" xfId="39"/>
    <cellStyle name="Farve3" xfId="40"/>
    <cellStyle name="Farve4" xfId="41"/>
    <cellStyle name="Farve5" xfId="42"/>
    <cellStyle name="Farve6" xfId="43"/>
    <cellStyle name="Fast" xfId="44"/>
    <cellStyle name="Forklarende tekst" xfId="45"/>
    <cellStyle name="God" xfId="46"/>
    <cellStyle name="I alt" xfId="47"/>
    <cellStyle name="Input" xfId="48"/>
    <cellStyle name="Comma" xfId="49"/>
    <cellStyle name="Komma0" xfId="50"/>
    <cellStyle name="Kontrollér celle" xfId="51"/>
    <cellStyle name="Hyperlink" xfId="52"/>
    <cellStyle name="Neutral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Sammenkædet celle" xfId="60"/>
    <cellStyle name="Titel" xfId="61"/>
    <cellStyle name="Total" xfId="62"/>
    <cellStyle name="Ugyldig" xfId="63"/>
    <cellStyle name="Currency" xfId="64"/>
    <cellStyle name="Valuta0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6</xdr:row>
      <xdr:rowOff>0</xdr:rowOff>
    </xdr:from>
    <xdr:to>
      <xdr:col>7</xdr:col>
      <xdr:colOff>9525</xdr:colOff>
      <xdr:row>6</xdr:row>
      <xdr:rowOff>342900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24125" y="1057275"/>
          <a:ext cx="2457450" cy="342900"/>
        </a:xfrm>
        <a:prstGeom prst="rect">
          <a:avLst/>
        </a:prstGeom>
        <a:solidFill>
          <a:srgbClr val="FF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Hvis stuehus nr. 1 anvendes 7502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Hvis stuehus nr. 2 anvendes 7501 xx</a:t>
          </a:r>
        </a:p>
      </xdr:txBody>
    </xdr:sp>
    <xdr:clientData/>
  </xdr:twoCellAnchor>
  <xdr:twoCellAnchor>
    <xdr:from>
      <xdr:col>6</xdr:col>
      <xdr:colOff>76200</xdr:colOff>
      <xdr:row>6</xdr:row>
      <xdr:rowOff>352425</xdr:rowOff>
    </xdr:from>
    <xdr:to>
      <xdr:col>6</xdr:col>
      <xdr:colOff>76200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>
          <a:off x="4886325" y="1409700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14</xdr:row>
      <xdr:rowOff>76200</xdr:rowOff>
    </xdr:from>
    <xdr:to>
      <xdr:col>6</xdr:col>
      <xdr:colOff>76200</xdr:colOff>
      <xdr:row>14</xdr:row>
      <xdr:rowOff>76200</xdr:rowOff>
    </xdr:to>
    <xdr:sp>
      <xdr:nvSpPr>
        <xdr:cNvPr id="3" name="Line 3"/>
        <xdr:cNvSpPr>
          <a:spLocks/>
        </xdr:cNvSpPr>
      </xdr:nvSpPr>
      <xdr:spPr>
        <a:xfrm flipH="1">
          <a:off x="4781550" y="26670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13</xdr:row>
      <xdr:rowOff>19050</xdr:rowOff>
    </xdr:from>
    <xdr:to>
      <xdr:col>3</xdr:col>
      <xdr:colOff>704850</xdr:colOff>
      <xdr:row>14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62275" y="2247900"/>
          <a:ext cx="2457450" cy="352425"/>
        </a:xfrm>
        <a:prstGeom prst="rect">
          <a:avLst/>
        </a:prstGeom>
        <a:solidFill>
          <a:srgbClr val="FF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Hvis stuehus nr. 1 anvendes 7502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Hvis stuehus nr. 2 anvendes 7501 xx</a:t>
          </a:r>
        </a:p>
      </xdr:txBody>
    </xdr:sp>
    <xdr:clientData/>
  </xdr:twoCellAnchor>
  <xdr:twoCellAnchor>
    <xdr:from>
      <xdr:col>3</xdr:col>
      <xdr:colOff>171450</xdr:colOff>
      <xdr:row>12</xdr:row>
      <xdr:rowOff>9525</xdr:rowOff>
    </xdr:from>
    <xdr:to>
      <xdr:col>3</xdr:col>
      <xdr:colOff>171450</xdr:colOff>
      <xdr:row>13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4886325" y="20764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CO324"/>
  <sheetViews>
    <sheetView zoomScalePageLayoutView="0" workbookViewId="0" topLeftCell="A16">
      <selection activeCell="G58" sqref="G58"/>
    </sheetView>
  </sheetViews>
  <sheetFormatPr defaultColWidth="9.140625" defaultRowHeight="12.75"/>
  <cols>
    <col min="1" max="1" width="20.421875" style="0" customWidth="1"/>
    <col min="2" max="2" width="14.421875" style="3" customWidth="1"/>
    <col min="3" max="3" width="12.7109375" style="0" customWidth="1"/>
    <col min="4" max="4" width="9.28125" style="18" customWidth="1"/>
    <col min="5" max="5" width="14.421875" style="0" customWidth="1"/>
    <col min="6" max="6" width="4.8515625" style="2" customWidth="1"/>
    <col min="7" max="7" width="2.8515625" style="2" customWidth="1"/>
    <col min="8" max="8" width="2.421875" style="2" customWidth="1"/>
    <col min="9" max="17" width="8.421875" style="0" hidden="1" customWidth="1"/>
    <col min="18" max="18" width="0.42578125" style="0" customWidth="1"/>
    <col min="19" max="72" width="0" style="0" hidden="1" customWidth="1"/>
  </cols>
  <sheetData>
    <row r="1" spans="1:93" ht="24" customHeight="1">
      <c r="A1" s="243" t="s">
        <v>0</v>
      </c>
      <c r="B1" s="244"/>
      <c r="C1" s="243"/>
      <c r="D1" s="245"/>
      <c r="E1" s="243"/>
      <c r="F1" s="243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</row>
    <row r="2" spans="1:93" ht="12.75" customHeight="1">
      <c r="A2" s="77"/>
      <c r="B2" s="246"/>
      <c r="C2" s="77"/>
      <c r="D2" s="247"/>
      <c r="E2" s="77"/>
      <c r="F2" s="78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</row>
    <row r="3" spans="1:93" ht="12.75" customHeight="1">
      <c r="A3" s="77"/>
      <c r="B3" s="246"/>
      <c r="C3" s="77"/>
      <c r="D3" s="247"/>
      <c r="E3" s="77" t="s">
        <v>130</v>
      </c>
      <c r="F3" s="34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</row>
    <row r="4" spans="1:93" ht="12.75" customHeight="1">
      <c r="A4" s="77"/>
      <c r="B4" s="246"/>
      <c r="C4" s="77"/>
      <c r="D4" s="247"/>
      <c r="E4" s="77"/>
      <c r="F4" s="78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</row>
    <row r="5" spans="1:93" ht="12.75" customHeight="1">
      <c r="A5" s="248" t="s">
        <v>1</v>
      </c>
      <c r="B5" s="249"/>
      <c r="C5" s="419" t="s">
        <v>190</v>
      </c>
      <c r="D5" s="353"/>
      <c r="E5" s="354"/>
      <c r="F5" s="248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</row>
    <row r="6" spans="1:93" ht="12.75" customHeight="1">
      <c r="A6" s="248"/>
      <c r="B6" s="249"/>
      <c r="C6" s="248"/>
      <c r="D6" s="250"/>
      <c r="E6" s="248"/>
      <c r="F6" s="248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</row>
    <row r="7" spans="1:93" ht="12.75" customHeight="1">
      <c r="A7" s="248" t="s">
        <v>2</v>
      </c>
      <c r="B7" s="249"/>
      <c r="C7" s="419"/>
      <c r="D7" s="353"/>
      <c r="E7" s="354"/>
      <c r="F7" s="248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</row>
    <row r="8" spans="1:93" ht="12.75" customHeight="1">
      <c r="A8" s="248"/>
      <c r="B8" s="249"/>
      <c r="C8" s="251"/>
      <c r="D8" s="250"/>
      <c r="E8" s="248"/>
      <c r="F8" s="248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</row>
    <row r="9" spans="1:93" ht="12.75" customHeight="1">
      <c r="A9" s="248" t="s">
        <v>3</v>
      </c>
      <c r="B9" s="249"/>
      <c r="C9" s="419"/>
      <c r="D9" s="353"/>
      <c r="E9" s="354"/>
      <c r="F9" s="248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</row>
    <row r="10" spans="1:93" ht="12.75" customHeight="1">
      <c r="A10" s="248"/>
      <c r="B10" s="249"/>
      <c r="C10" s="251"/>
      <c r="D10" s="250"/>
      <c r="E10" s="248"/>
      <c r="F10" s="248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</row>
    <row r="11" spans="1:93" s="17" customFormat="1" ht="12.75" customHeight="1">
      <c r="A11" s="252" t="s">
        <v>4</v>
      </c>
      <c r="B11" s="36"/>
      <c r="C11" s="252" t="s">
        <v>5</v>
      </c>
      <c r="D11" s="45"/>
      <c r="E11" s="253"/>
      <c r="F11" s="252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7"/>
      <c r="BB11" s="27"/>
      <c r="BC11" s="27"/>
      <c r="BD11" s="27"/>
      <c r="BE11" s="27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</row>
    <row r="12" spans="1:93" ht="12.75" customHeight="1">
      <c r="A12" s="248"/>
      <c r="B12" s="254" t="s">
        <v>172</v>
      </c>
      <c r="C12" s="248"/>
      <c r="D12" s="250"/>
      <c r="E12" s="248"/>
      <c r="F12" s="248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28"/>
      <c r="BE12" s="28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</row>
    <row r="13" spans="1:93" s="17" customFormat="1" ht="12.75" customHeight="1">
      <c r="A13" s="252" t="s">
        <v>6</v>
      </c>
      <c r="B13" s="36"/>
      <c r="C13" s="252" t="s">
        <v>7</v>
      </c>
      <c r="D13" s="35"/>
      <c r="E13" s="252"/>
      <c r="F13" s="252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7"/>
      <c r="BB13" s="27"/>
      <c r="BC13" s="27"/>
      <c r="BD13" s="31"/>
      <c r="BE13" s="28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</row>
    <row r="14" spans="1:93" ht="12.75" customHeight="1">
      <c r="A14" s="32"/>
      <c r="B14" s="32"/>
      <c r="C14" s="32"/>
      <c r="D14" s="250"/>
      <c r="E14" s="248"/>
      <c r="F14" s="248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31"/>
      <c r="BE14" s="28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</row>
    <row r="15" spans="1:93" s="18" customFormat="1" ht="12.75" customHeight="1">
      <c r="A15" s="32" t="s">
        <v>8</v>
      </c>
      <c r="B15" s="37"/>
      <c r="C15" s="32" t="s">
        <v>9</v>
      </c>
      <c r="D15" s="35"/>
      <c r="E15" s="250"/>
      <c r="F15" s="250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29"/>
      <c r="BB15" s="29"/>
      <c r="BC15" s="29"/>
      <c r="BD15" s="31"/>
      <c r="BE15" s="28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</row>
    <row r="16" spans="1:93" ht="12.75" customHeight="1">
      <c r="A16" s="32"/>
      <c r="B16" s="32"/>
      <c r="C16" s="32"/>
      <c r="D16" s="250"/>
      <c r="E16" s="248"/>
      <c r="F16" s="248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31"/>
      <c r="BE16" s="28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</row>
    <row r="17" spans="1:93" ht="12.75" customHeight="1">
      <c r="A17" s="248" t="s">
        <v>10</v>
      </c>
      <c r="B17" s="38"/>
      <c r="C17" s="354"/>
      <c r="D17" s="250"/>
      <c r="E17" s="248"/>
      <c r="F17" s="248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5"/>
      <c r="AZ17" s="9"/>
      <c r="BA17" s="30"/>
      <c r="BB17" s="6"/>
      <c r="BC17" s="6"/>
      <c r="BD17" s="31"/>
      <c r="BE17" s="28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</row>
    <row r="18" spans="1:93" ht="12.75" customHeight="1">
      <c r="A18" s="248"/>
      <c r="B18" s="249"/>
      <c r="C18" s="248"/>
      <c r="D18" s="250"/>
      <c r="E18" s="248"/>
      <c r="F18" s="248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5"/>
      <c r="AZ18" s="6"/>
      <c r="BA18" s="487"/>
      <c r="BB18" s="487"/>
      <c r="BC18" s="487"/>
      <c r="BD18" s="28"/>
      <c r="BE18" s="28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</row>
    <row r="19" spans="1:93" ht="20.25">
      <c r="A19" s="76" t="s">
        <v>11</v>
      </c>
      <c r="B19" s="255"/>
      <c r="C19" s="76"/>
      <c r="D19" s="256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T19" s="7"/>
      <c r="U19" s="8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11"/>
      <c r="AZ19" s="10"/>
      <c r="BA19" s="487"/>
      <c r="BB19" s="487"/>
      <c r="BC19" s="487"/>
      <c r="BD19" s="28"/>
      <c r="BE19" s="28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</row>
    <row r="20" spans="1:93" ht="11.25" customHeight="1">
      <c r="A20" s="77"/>
      <c r="B20" s="246"/>
      <c r="C20" s="77"/>
      <c r="D20" s="24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T20" s="7"/>
      <c r="U20" s="8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10"/>
      <c r="BA20" s="487"/>
      <c r="BB20" s="487"/>
      <c r="BC20" s="487"/>
      <c r="BD20" s="6"/>
      <c r="BE20" s="6"/>
      <c r="BF20" s="7"/>
      <c r="BG20" s="7"/>
      <c r="BH20" s="7"/>
      <c r="BI20" s="7"/>
      <c r="BJ20" s="7"/>
      <c r="BK20" s="7"/>
      <c r="BL20" s="8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</row>
    <row r="21" spans="1:93" ht="11.25" customHeight="1">
      <c r="A21" s="257" t="s">
        <v>12</v>
      </c>
      <c r="B21" s="258"/>
      <c r="C21" s="257"/>
      <c r="D21" s="259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T21" s="7"/>
      <c r="U21" s="8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6"/>
      <c r="BB21" s="6"/>
      <c r="BC21" s="6"/>
      <c r="BD21" s="6"/>
      <c r="BE21" s="6"/>
      <c r="BF21" s="7"/>
      <c r="BG21" s="7"/>
      <c r="BH21" s="7"/>
      <c r="BI21" s="7"/>
      <c r="BJ21" s="7"/>
      <c r="BK21" s="7"/>
      <c r="BL21" s="8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</row>
    <row r="22" spans="1:93" ht="11.25" customHeight="1">
      <c r="A22" s="257" t="s">
        <v>14</v>
      </c>
      <c r="B22" s="258"/>
      <c r="C22" s="257"/>
      <c r="D22" s="259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6"/>
      <c r="BB22" s="6"/>
      <c r="BC22" s="6"/>
      <c r="BD22" s="6"/>
      <c r="BE22" s="6"/>
      <c r="BF22" s="7"/>
      <c r="BG22" s="7"/>
      <c r="BH22" s="7"/>
      <c r="BI22" s="7"/>
      <c r="BJ22" s="7"/>
      <c r="BK22" s="7"/>
      <c r="BL22" s="8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</row>
    <row r="23" spans="1:93" ht="11.25" customHeight="1" thickBot="1">
      <c r="A23" s="87"/>
      <c r="B23" s="204"/>
      <c r="C23" s="77"/>
      <c r="D23" s="24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8"/>
      <c r="AZ23" s="8"/>
      <c r="BA23" s="11"/>
      <c r="BB23" s="11"/>
      <c r="BC23" s="11"/>
      <c r="BD23" s="11"/>
      <c r="BE23" s="11"/>
      <c r="BF23" s="11"/>
      <c r="BG23" s="11"/>
      <c r="BH23" s="5"/>
      <c r="BI23" s="11"/>
      <c r="BJ23" s="11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</row>
    <row r="24" spans="1:93" ht="11.25" customHeight="1" thickBot="1" thickTop="1">
      <c r="A24" s="87"/>
      <c r="B24" s="260"/>
      <c r="C24" s="185" t="s">
        <v>131</v>
      </c>
      <c r="D24" s="24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12"/>
      <c r="AZ24" s="12"/>
      <c r="BA24" s="6"/>
      <c r="BB24" s="6"/>
      <c r="BC24" s="6"/>
      <c r="BD24" s="6"/>
      <c r="BE24" s="6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</row>
    <row r="25" spans="1:93" ht="11.25" customHeight="1" thickTop="1">
      <c r="A25" s="87"/>
      <c r="B25" s="231"/>
      <c r="C25" s="185" t="s">
        <v>119</v>
      </c>
      <c r="D25" s="261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8"/>
      <c r="AZ25" s="8"/>
      <c r="BA25" s="6"/>
      <c r="BB25" s="6"/>
      <c r="BC25" s="6"/>
      <c r="BD25" s="6"/>
      <c r="BE25" s="6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</row>
    <row r="26" spans="1:93" ht="11.25" customHeight="1" thickBot="1">
      <c r="A26" s="105"/>
      <c r="B26" s="262"/>
      <c r="C26" s="105"/>
      <c r="D26" s="263"/>
      <c r="E26" s="105"/>
      <c r="F26" s="105"/>
      <c r="G26" s="105"/>
      <c r="H26" s="105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12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</row>
    <row r="27" spans="1:93" ht="11.25" customHeight="1">
      <c r="A27" s="264" t="s">
        <v>15</v>
      </c>
      <c r="B27" s="265" t="s">
        <v>16</v>
      </c>
      <c r="C27" s="266" t="s">
        <v>17</v>
      </c>
      <c r="D27" s="267" t="s">
        <v>18</v>
      </c>
      <c r="E27" s="266" t="s">
        <v>19</v>
      </c>
      <c r="F27" s="198" t="s">
        <v>20</v>
      </c>
      <c r="G27" s="85"/>
      <c r="H27" s="192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</row>
    <row r="28" spans="1:93" ht="11.25" customHeight="1" thickBot="1">
      <c r="A28" s="268" t="s">
        <v>21</v>
      </c>
      <c r="B28" s="292" t="s">
        <v>22</v>
      </c>
      <c r="C28" s="269" t="s">
        <v>23</v>
      </c>
      <c r="D28" s="270"/>
      <c r="E28" s="306" t="s">
        <v>24</v>
      </c>
      <c r="F28" s="120"/>
      <c r="G28" s="120"/>
      <c r="H28" s="195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</row>
    <row r="29" spans="1:93" ht="11.25" customHeight="1" thickTop="1">
      <c r="A29" s="295" t="s">
        <v>25</v>
      </c>
      <c r="B29" s="309"/>
      <c r="C29" s="310"/>
      <c r="D29" s="311"/>
      <c r="E29" s="312"/>
      <c r="F29" s="44">
        <v>23</v>
      </c>
      <c r="G29" s="41"/>
      <c r="H29" s="49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</row>
    <row r="30" spans="1:93" ht="11.25" customHeight="1">
      <c r="A30" s="296"/>
      <c r="B30" s="293">
        <v>6521739</v>
      </c>
      <c r="C30" s="47">
        <v>6521739</v>
      </c>
      <c r="D30" s="304">
        <v>92</v>
      </c>
      <c r="E30" s="40">
        <v>6000000</v>
      </c>
      <c r="F30" s="21">
        <v>8100</v>
      </c>
      <c r="G30" s="322" t="s">
        <v>141</v>
      </c>
      <c r="H30" s="23"/>
      <c r="I30" s="87">
        <f aca="true" t="shared" si="0" ref="I30:I58">IF($B30&lt;&gt;0,F29+F30,0)</f>
        <v>8123</v>
      </c>
      <c r="J30" s="87">
        <f aca="true" t="shared" si="1" ref="J30:J58">IF($B30&lt;&gt;0,G29+G30,0)</f>
        <v>1</v>
      </c>
      <c r="K30" s="87">
        <f aca="true" t="shared" si="2" ref="K30:K58">IF($B30&lt;&gt;0,H29+H30,0)</f>
        <v>0</v>
      </c>
      <c r="L30" s="87"/>
      <c r="M30" s="87"/>
      <c r="N30" s="87"/>
      <c r="O30" s="87"/>
      <c r="P30" s="87"/>
      <c r="Q30" s="87"/>
      <c r="R30" s="8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</row>
    <row r="31" spans="1:93" ht="11.25" customHeight="1">
      <c r="A31" s="203"/>
      <c r="B31" s="313"/>
      <c r="C31" s="308"/>
      <c r="D31" s="311"/>
      <c r="E31" s="314"/>
      <c r="F31" s="44">
        <v>23</v>
      </c>
      <c r="G31" s="41"/>
      <c r="H31" s="49"/>
      <c r="I31" s="87">
        <f t="shared" si="0"/>
        <v>0</v>
      </c>
      <c r="J31" s="87">
        <f t="shared" si="1"/>
        <v>0</v>
      </c>
      <c r="K31" s="87">
        <f t="shared" si="2"/>
        <v>0</v>
      </c>
      <c r="L31" s="87"/>
      <c r="M31" s="87"/>
      <c r="N31" s="87"/>
      <c r="O31" s="87"/>
      <c r="P31" s="87"/>
      <c r="Q31" s="87"/>
      <c r="R31" s="8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</row>
    <row r="32" spans="1:93" ht="11.25" customHeight="1">
      <c r="A32" s="297"/>
      <c r="B32" s="293">
        <v>6315789</v>
      </c>
      <c r="C32" s="47">
        <v>6315789</v>
      </c>
      <c r="D32" s="304">
        <v>95</v>
      </c>
      <c r="E32" s="40">
        <v>6000000</v>
      </c>
      <c r="F32" s="24">
        <v>8100</v>
      </c>
      <c r="G32" s="322" t="s">
        <v>141</v>
      </c>
      <c r="H32" s="26"/>
      <c r="I32" s="87">
        <f t="shared" si="0"/>
        <v>8123</v>
      </c>
      <c r="J32" s="87">
        <f t="shared" si="1"/>
        <v>1</v>
      </c>
      <c r="K32" s="87">
        <f t="shared" si="2"/>
        <v>0</v>
      </c>
      <c r="L32" s="87"/>
      <c r="M32" s="87"/>
      <c r="N32" s="87"/>
      <c r="O32" s="87"/>
      <c r="P32" s="87"/>
      <c r="Q32" s="87"/>
      <c r="R32" s="8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</row>
    <row r="33" spans="1:93" ht="11.25" customHeight="1">
      <c r="A33" s="203"/>
      <c r="B33" s="313"/>
      <c r="C33" s="308"/>
      <c r="D33" s="311"/>
      <c r="E33" s="314"/>
      <c r="F33" s="44">
        <v>23</v>
      </c>
      <c r="G33" s="73"/>
      <c r="H33" s="23"/>
      <c r="I33" s="87">
        <f t="shared" si="0"/>
        <v>0</v>
      </c>
      <c r="J33" s="87">
        <f t="shared" si="1"/>
        <v>0</v>
      </c>
      <c r="K33" s="87">
        <f t="shared" si="2"/>
        <v>0</v>
      </c>
      <c r="L33" s="87"/>
      <c r="M33" s="87"/>
      <c r="N33" s="87"/>
      <c r="O33" s="87"/>
      <c r="P33" s="87"/>
      <c r="Q33" s="87"/>
      <c r="R33" s="8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</row>
    <row r="34" spans="1:93" ht="11.25" customHeight="1">
      <c r="A34" s="297"/>
      <c r="B34" s="293"/>
      <c r="C34" s="47"/>
      <c r="D34" s="304"/>
      <c r="E34" s="40"/>
      <c r="F34" s="24">
        <v>8100</v>
      </c>
      <c r="G34" s="322" t="s">
        <v>141</v>
      </c>
      <c r="H34" s="23"/>
      <c r="I34" s="87">
        <f t="shared" si="0"/>
        <v>0</v>
      </c>
      <c r="J34" s="87">
        <f t="shared" si="1"/>
        <v>0</v>
      </c>
      <c r="K34" s="87">
        <f t="shared" si="2"/>
        <v>0</v>
      </c>
      <c r="L34" s="87"/>
      <c r="M34" s="87"/>
      <c r="N34" s="87"/>
      <c r="O34" s="87"/>
      <c r="P34" s="87"/>
      <c r="Q34" s="87"/>
      <c r="R34" s="8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</row>
    <row r="35" spans="1:93" ht="11.25" customHeight="1">
      <c r="A35" s="203"/>
      <c r="B35" s="313"/>
      <c r="C35" s="308"/>
      <c r="D35" s="311"/>
      <c r="E35" s="314"/>
      <c r="F35" s="44">
        <v>23</v>
      </c>
      <c r="G35" s="22"/>
      <c r="H35" s="49"/>
      <c r="I35" s="87">
        <f t="shared" si="0"/>
        <v>0</v>
      </c>
      <c r="J35" s="87">
        <f t="shared" si="1"/>
        <v>0</v>
      </c>
      <c r="K35" s="87">
        <f t="shared" si="2"/>
        <v>0</v>
      </c>
      <c r="L35" s="87"/>
      <c r="M35" s="87"/>
      <c r="N35" s="87"/>
      <c r="O35" s="87"/>
      <c r="P35" s="87"/>
      <c r="Q35" s="87"/>
      <c r="R35" s="8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</row>
    <row r="36" spans="1:93" ht="11.25" customHeight="1">
      <c r="A36" s="297"/>
      <c r="B36" s="293"/>
      <c r="C36" s="47"/>
      <c r="D36" s="304"/>
      <c r="E36" s="40"/>
      <c r="F36" s="24">
        <v>8100</v>
      </c>
      <c r="G36" s="322" t="s">
        <v>141</v>
      </c>
      <c r="H36" s="23"/>
      <c r="I36" s="87">
        <f t="shared" si="0"/>
        <v>0</v>
      </c>
      <c r="J36" s="87">
        <f t="shared" si="1"/>
        <v>0</v>
      </c>
      <c r="K36" s="87">
        <f t="shared" si="2"/>
        <v>0</v>
      </c>
      <c r="L36" s="87"/>
      <c r="M36" s="87"/>
      <c r="N36" s="87"/>
      <c r="O36" s="87"/>
      <c r="P36" s="87"/>
      <c r="Q36" s="87"/>
      <c r="R36" s="8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</row>
    <row r="37" spans="1:93" ht="11.25" customHeight="1">
      <c r="A37" s="203"/>
      <c r="B37" s="313"/>
      <c r="C37" s="308"/>
      <c r="D37" s="311"/>
      <c r="E37" s="314"/>
      <c r="F37" s="21">
        <v>23</v>
      </c>
      <c r="G37" s="22"/>
      <c r="H37" s="49"/>
      <c r="I37" s="87">
        <f t="shared" si="0"/>
        <v>0</v>
      </c>
      <c r="J37" s="87">
        <f t="shared" si="1"/>
        <v>0</v>
      </c>
      <c r="K37" s="87">
        <f t="shared" si="2"/>
        <v>0</v>
      </c>
      <c r="L37" s="87"/>
      <c r="M37" s="87"/>
      <c r="N37" s="87"/>
      <c r="O37" s="87"/>
      <c r="P37" s="87"/>
      <c r="Q37" s="87"/>
      <c r="R37" s="8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</row>
    <row r="38" spans="1:93" ht="11.25" customHeight="1">
      <c r="A38" s="298"/>
      <c r="B38" s="293"/>
      <c r="C38" s="47"/>
      <c r="D38" s="305"/>
      <c r="E38" s="40"/>
      <c r="F38" s="24">
        <v>8100</v>
      </c>
      <c r="G38" s="322" t="s">
        <v>141</v>
      </c>
      <c r="H38" s="23"/>
      <c r="I38" s="87">
        <f t="shared" si="0"/>
        <v>0</v>
      </c>
      <c r="J38" s="87">
        <f t="shared" si="1"/>
        <v>0</v>
      </c>
      <c r="K38" s="87">
        <f t="shared" si="2"/>
        <v>0</v>
      </c>
      <c r="L38" s="87"/>
      <c r="M38" s="87"/>
      <c r="N38" s="87"/>
      <c r="O38" s="87"/>
      <c r="P38" s="87"/>
      <c r="Q38" s="87"/>
      <c r="R38" s="8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</row>
    <row r="39" spans="1:93" ht="11.25" customHeight="1">
      <c r="A39" s="295" t="s">
        <v>26</v>
      </c>
      <c r="B39" s="313"/>
      <c r="C39" s="308"/>
      <c r="D39" s="311"/>
      <c r="E39" s="314"/>
      <c r="F39" s="21">
        <v>23</v>
      </c>
      <c r="G39" s="41"/>
      <c r="H39" s="49"/>
      <c r="I39" s="87">
        <f t="shared" si="0"/>
        <v>0</v>
      </c>
      <c r="J39" s="87">
        <f t="shared" si="1"/>
        <v>0</v>
      </c>
      <c r="K39" s="87">
        <f t="shared" si="2"/>
        <v>0</v>
      </c>
      <c r="L39" s="87"/>
      <c r="M39" s="87"/>
      <c r="N39" s="87"/>
      <c r="O39" s="87"/>
      <c r="P39" s="87"/>
      <c r="Q39" s="87"/>
      <c r="R39" s="8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</row>
    <row r="40" spans="1:93" ht="11.25" customHeight="1">
      <c r="A40" s="297"/>
      <c r="B40" s="293"/>
      <c r="C40" s="47"/>
      <c r="D40" s="304"/>
      <c r="E40" s="285"/>
      <c r="F40" s="24">
        <v>8100</v>
      </c>
      <c r="G40" s="322" t="s">
        <v>141</v>
      </c>
      <c r="H40" s="23"/>
      <c r="I40" s="87">
        <f t="shared" si="0"/>
        <v>0</v>
      </c>
      <c r="J40" s="87">
        <f t="shared" si="1"/>
        <v>0</v>
      </c>
      <c r="K40" s="87">
        <f t="shared" si="2"/>
        <v>0</v>
      </c>
      <c r="L40" s="87"/>
      <c r="M40" s="87"/>
      <c r="N40" s="87"/>
      <c r="O40" s="87"/>
      <c r="P40" s="87"/>
      <c r="Q40" s="87"/>
      <c r="R40" s="8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</row>
    <row r="41" spans="1:93" ht="11.25" customHeight="1">
      <c r="A41" s="203"/>
      <c r="B41" s="313"/>
      <c r="C41" s="308"/>
      <c r="D41" s="311"/>
      <c r="E41" s="312"/>
      <c r="F41" s="21">
        <v>23</v>
      </c>
      <c r="G41" s="22"/>
      <c r="H41" s="49"/>
      <c r="I41" s="87">
        <f t="shared" si="0"/>
        <v>0</v>
      </c>
      <c r="J41" s="87">
        <f t="shared" si="1"/>
        <v>0</v>
      </c>
      <c r="K41" s="87">
        <f t="shared" si="2"/>
        <v>0</v>
      </c>
      <c r="L41" s="87"/>
      <c r="M41" s="87"/>
      <c r="N41" s="87"/>
      <c r="O41" s="87"/>
      <c r="P41" s="87"/>
      <c r="Q41" s="87"/>
      <c r="R41" s="8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</row>
    <row r="42" spans="1:93" ht="11.25" customHeight="1">
      <c r="A42" s="297"/>
      <c r="B42" s="293"/>
      <c r="C42" s="47"/>
      <c r="D42" s="304"/>
      <c r="E42" s="285"/>
      <c r="F42" s="24">
        <v>8100</v>
      </c>
      <c r="G42" s="322" t="s">
        <v>141</v>
      </c>
      <c r="H42" s="26"/>
      <c r="I42" s="87">
        <f t="shared" si="0"/>
        <v>0</v>
      </c>
      <c r="J42" s="87">
        <f t="shared" si="1"/>
        <v>0</v>
      </c>
      <c r="K42" s="87">
        <f t="shared" si="2"/>
        <v>0</v>
      </c>
      <c r="L42" s="87"/>
      <c r="M42" s="87"/>
      <c r="N42" s="87"/>
      <c r="O42" s="87"/>
      <c r="P42" s="87"/>
      <c r="Q42" s="87"/>
      <c r="R42" s="8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</row>
    <row r="43" spans="1:93" ht="11.25" customHeight="1">
      <c r="A43" s="203" t="s">
        <v>27</v>
      </c>
      <c r="B43" s="313"/>
      <c r="C43" s="308"/>
      <c r="D43" s="311"/>
      <c r="E43" s="312"/>
      <c r="F43" s="21">
        <v>2340</v>
      </c>
      <c r="G43" s="51" t="s">
        <v>118</v>
      </c>
      <c r="H43" s="23"/>
      <c r="I43" s="87">
        <f t="shared" si="0"/>
        <v>0</v>
      </c>
      <c r="J43" s="87">
        <f t="shared" si="1"/>
        <v>0</v>
      </c>
      <c r="K43" s="87">
        <f t="shared" si="2"/>
        <v>0</v>
      </c>
      <c r="L43" s="87"/>
      <c r="M43" s="87"/>
      <c r="N43" s="87"/>
      <c r="O43" s="87"/>
      <c r="P43" s="87"/>
      <c r="Q43" s="87"/>
      <c r="R43" s="8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</row>
    <row r="44" spans="1:93" ht="11.25" customHeight="1">
      <c r="A44" s="299"/>
      <c r="B44" s="293"/>
      <c r="C44" s="47"/>
      <c r="D44" s="304"/>
      <c r="E44" s="40"/>
      <c r="F44" s="24">
        <v>8100</v>
      </c>
      <c r="G44" s="25">
        <v>40</v>
      </c>
      <c r="H44" s="23"/>
      <c r="I44" s="87">
        <f t="shared" si="0"/>
        <v>0</v>
      </c>
      <c r="J44" s="87">
        <f t="shared" si="1"/>
        <v>0</v>
      </c>
      <c r="K44" s="87">
        <f t="shared" si="2"/>
        <v>0</v>
      </c>
      <c r="L44" s="87"/>
      <c r="M44" s="87"/>
      <c r="N44" s="87"/>
      <c r="O44" s="87"/>
      <c r="P44" s="87"/>
      <c r="Q44" s="87"/>
      <c r="R44" s="8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</row>
    <row r="45" spans="1:93" ht="11.25" customHeight="1">
      <c r="A45" s="203"/>
      <c r="B45" s="313"/>
      <c r="C45" s="308"/>
      <c r="D45" s="311"/>
      <c r="E45" s="314"/>
      <c r="F45" s="21"/>
      <c r="G45" s="22"/>
      <c r="H45" s="49"/>
      <c r="I45" s="87">
        <f t="shared" si="0"/>
        <v>0</v>
      </c>
      <c r="J45" s="87">
        <f t="shared" si="1"/>
        <v>0</v>
      </c>
      <c r="K45" s="87">
        <f t="shared" si="2"/>
        <v>0</v>
      </c>
      <c r="L45" s="87"/>
      <c r="M45" s="87"/>
      <c r="N45" s="87"/>
      <c r="O45" s="87"/>
      <c r="P45" s="87"/>
      <c r="Q45" s="87"/>
      <c r="R45" s="8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</row>
    <row r="46" spans="1:93" ht="11.25" customHeight="1">
      <c r="A46" s="297"/>
      <c r="B46" s="293"/>
      <c r="C46" s="47"/>
      <c r="D46" s="304"/>
      <c r="E46" s="285"/>
      <c r="F46" s="24"/>
      <c r="G46" s="25"/>
      <c r="H46" s="26"/>
      <c r="I46" s="87">
        <f t="shared" si="0"/>
        <v>0</v>
      </c>
      <c r="J46" s="87">
        <f t="shared" si="1"/>
        <v>0</v>
      </c>
      <c r="K46" s="87">
        <f t="shared" si="2"/>
        <v>0</v>
      </c>
      <c r="L46" s="87"/>
      <c r="M46" s="87"/>
      <c r="N46" s="87"/>
      <c r="O46" s="87"/>
      <c r="P46" s="87"/>
      <c r="Q46" s="87"/>
      <c r="R46" s="8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</row>
    <row r="47" spans="1:93" ht="11.25" customHeight="1">
      <c r="A47" s="203" t="s">
        <v>28</v>
      </c>
      <c r="B47" s="313"/>
      <c r="C47" s="308"/>
      <c r="D47" s="311"/>
      <c r="E47" s="312"/>
      <c r="F47" s="21">
        <v>7300</v>
      </c>
      <c r="G47" s="51" t="s">
        <v>118</v>
      </c>
      <c r="H47" s="23"/>
      <c r="I47" s="87">
        <f t="shared" si="0"/>
        <v>0</v>
      </c>
      <c r="J47" s="87">
        <f t="shared" si="1"/>
        <v>0</v>
      </c>
      <c r="K47" s="87">
        <f t="shared" si="2"/>
        <v>0</v>
      </c>
      <c r="L47" s="87"/>
      <c r="M47" s="87"/>
      <c r="N47" s="87"/>
      <c r="O47" s="87"/>
      <c r="P47" s="87"/>
      <c r="Q47" s="87"/>
      <c r="R47" s="8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</row>
    <row r="48" spans="1:93" ht="11.25" customHeight="1">
      <c r="A48" s="299"/>
      <c r="B48" s="294"/>
      <c r="C48" s="47"/>
      <c r="D48" s="304"/>
      <c r="E48" s="40"/>
      <c r="F48" s="24">
        <v>8100</v>
      </c>
      <c r="G48" s="25">
        <v>49</v>
      </c>
      <c r="H48" s="23"/>
      <c r="I48" s="87">
        <f t="shared" si="0"/>
        <v>0</v>
      </c>
      <c r="J48" s="87">
        <f t="shared" si="1"/>
        <v>0</v>
      </c>
      <c r="K48" s="87">
        <f t="shared" si="2"/>
        <v>0</v>
      </c>
      <c r="L48" s="87"/>
      <c r="M48" s="87"/>
      <c r="N48" s="87"/>
      <c r="O48" s="87"/>
      <c r="P48" s="87"/>
      <c r="Q48" s="87"/>
      <c r="R48" s="8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</row>
    <row r="49" spans="1:93" ht="12.75">
      <c r="A49" s="203" t="s">
        <v>29</v>
      </c>
      <c r="B49" s="313"/>
      <c r="C49" s="308"/>
      <c r="D49" s="311"/>
      <c r="E49" s="314"/>
      <c r="F49" s="21">
        <v>8991</v>
      </c>
      <c r="G49" s="51" t="s">
        <v>118</v>
      </c>
      <c r="H49" s="49"/>
      <c r="I49" s="87">
        <f t="shared" si="0"/>
        <v>0</v>
      </c>
      <c r="J49" s="87">
        <f t="shared" si="1"/>
        <v>0</v>
      </c>
      <c r="K49" s="87">
        <f t="shared" si="2"/>
        <v>0</v>
      </c>
      <c r="L49" s="87"/>
      <c r="M49" s="87"/>
      <c r="N49" s="87"/>
      <c r="O49" s="87"/>
      <c r="P49" s="87"/>
      <c r="Q49" s="87"/>
      <c r="R49" s="8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</row>
    <row r="50" spans="1:53" ht="11.25" customHeight="1" thickBot="1">
      <c r="A50" s="297"/>
      <c r="B50" s="300"/>
      <c r="C50" s="333"/>
      <c r="D50" s="334"/>
      <c r="E50" s="314">
        <f>B50</f>
        <v>0</v>
      </c>
      <c r="F50" s="24">
        <v>8100</v>
      </c>
      <c r="G50" s="25">
        <v>70</v>
      </c>
      <c r="H50" s="26"/>
      <c r="I50" s="87">
        <f t="shared" si="0"/>
        <v>0</v>
      </c>
      <c r="J50" s="87">
        <f t="shared" si="1"/>
        <v>0</v>
      </c>
      <c r="K50" s="87">
        <f t="shared" si="2"/>
        <v>0</v>
      </c>
      <c r="L50" s="87"/>
      <c r="M50" s="87"/>
      <c r="N50" s="87"/>
      <c r="O50" s="87"/>
      <c r="P50" s="87"/>
      <c r="Q50" s="87"/>
      <c r="R50" s="8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</row>
    <row r="51" spans="1:53" ht="11.25" customHeight="1" thickTop="1">
      <c r="A51" s="271"/>
      <c r="B51" s="272"/>
      <c r="C51" s="273"/>
      <c r="D51" s="274"/>
      <c r="E51" s="307"/>
      <c r="F51" s="39"/>
      <c r="G51" s="22"/>
      <c r="H51" s="23"/>
      <c r="I51" s="87">
        <f t="shared" si="0"/>
        <v>0</v>
      </c>
      <c r="J51" s="87">
        <f t="shared" si="1"/>
        <v>0</v>
      </c>
      <c r="K51" s="87">
        <f t="shared" si="2"/>
        <v>0</v>
      </c>
      <c r="L51" s="87"/>
      <c r="M51" s="87"/>
      <c r="N51" s="87"/>
      <c r="O51" s="87"/>
      <c r="P51" s="87"/>
      <c r="Q51" s="87"/>
      <c r="R51" s="8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</row>
    <row r="52" spans="1:60" ht="11.25" customHeight="1" thickBot="1">
      <c r="A52" s="275" t="s">
        <v>30</v>
      </c>
      <c r="B52" s="273">
        <f>SUM(B30:B50)</f>
        <v>12837528</v>
      </c>
      <c r="C52" s="276">
        <f>SUM(C30:C50)</f>
        <v>12837528</v>
      </c>
      <c r="D52" s="277" t="s">
        <v>30</v>
      </c>
      <c r="E52" s="273">
        <f>SUM(E30:E50)</f>
        <v>12000000</v>
      </c>
      <c r="F52" s="43"/>
      <c r="G52" s="25"/>
      <c r="H52" s="23"/>
      <c r="I52" s="87">
        <f t="shared" si="0"/>
        <v>0</v>
      </c>
      <c r="J52" s="87">
        <f t="shared" si="1"/>
        <v>0</v>
      </c>
      <c r="K52" s="87">
        <f t="shared" si="2"/>
        <v>0</v>
      </c>
      <c r="L52" s="87"/>
      <c r="M52" s="87"/>
      <c r="N52" s="87"/>
      <c r="O52" s="87"/>
      <c r="P52" s="87"/>
      <c r="Q52" s="87"/>
      <c r="R52" s="8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H52" s="7"/>
    </row>
    <row r="53" spans="1:60" ht="11.25" customHeight="1" thickTop="1">
      <c r="A53" s="301" t="s">
        <v>31</v>
      </c>
      <c r="B53" s="315"/>
      <c r="C53" s="308"/>
      <c r="D53" s="311"/>
      <c r="E53" s="312"/>
      <c r="F53" s="21">
        <v>8991</v>
      </c>
      <c r="G53" s="51" t="s">
        <v>118</v>
      </c>
      <c r="H53" s="49"/>
      <c r="I53" s="87">
        <f t="shared" si="0"/>
        <v>0</v>
      </c>
      <c r="J53" s="87">
        <f t="shared" si="1"/>
        <v>0</v>
      </c>
      <c r="K53" s="87">
        <f t="shared" si="2"/>
        <v>0</v>
      </c>
      <c r="L53" s="87"/>
      <c r="M53" s="87"/>
      <c r="N53" s="87"/>
      <c r="O53" s="87"/>
      <c r="P53" s="87"/>
      <c r="Q53" s="87"/>
      <c r="R53" s="8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F53" s="7"/>
      <c r="BG53" s="7"/>
      <c r="BH53" s="7"/>
    </row>
    <row r="54" spans="1:60" ht="11.25" customHeight="1">
      <c r="A54" s="146"/>
      <c r="B54" s="229">
        <f>+Handelsomkostninger!B40</f>
        <v>69270</v>
      </c>
      <c r="C54" s="330"/>
      <c r="D54" s="331"/>
      <c r="E54" s="314">
        <f>B54</f>
        <v>69270</v>
      </c>
      <c r="F54" s="24">
        <v>8100</v>
      </c>
      <c r="G54" s="25">
        <v>80</v>
      </c>
      <c r="H54" s="26"/>
      <c r="I54" s="87">
        <f t="shared" si="0"/>
        <v>17091</v>
      </c>
      <c r="J54" s="87" t="e">
        <f t="shared" si="1"/>
        <v>#VALUE!</v>
      </c>
      <c r="K54" s="87">
        <f t="shared" si="2"/>
        <v>0</v>
      </c>
      <c r="L54" s="87"/>
      <c r="M54" s="87"/>
      <c r="N54" s="87"/>
      <c r="O54" s="87"/>
      <c r="P54" s="87"/>
      <c r="Q54" s="87"/>
      <c r="R54" s="8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F54" s="7"/>
      <c r="BG54" s="7"/>
      <c r="BH54" s="7"/>
    </row>
    <row r="55" spans="1:60" ht="11.25" customHeight="1">
      <c r="A55" s="302" t="s">
        <v>32</v>
      </c>
      <c r="B55" s="130"/>
      <c r="C55" s="308"/>
      <c r="D55" s="311"/>
      <c r="E55" s="312"/>
      <c r="F55" s="320" t="s">
        <v>140</v>
      </c>
      <c r="G55" s="51" t="s">
        <v>118</v>
      </c>
      <c r="H55" s="23"/>
      <c r="I55" s="87">
        <f t="shared" si="0"/>
        <v>0</v>
      </c>
      <c r="J55" s="87">
        <f t="shared" si="1"/>
        <v>0</v>
      </c>
      <c r="K55" s="87">
        <f t="shared" si="2"/>
        <v>0</v>
      </c>
      <c r="L55" s="87"/>
      <c r="M55" s="87"/>
      <c r="N55" s="87"/>
      <c r="O55" s="87"/>
      <c r="P55" s="87"/>
      <c r="Q55" s="87"/>
      <c r="R55" s="8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F55" s="7"/>
      <c r="BG55" s="7"/>
      <c r="BH55" s="7"/>
    </row>
    <row r="56" spans="1:60" ht="11.25" customHeight="1">
      <c r="A56" s="303" t="s">
        <v>34</v>
      </c>
      <c r="B56" s="229">
        <f>IF((E52-B52)&lt;0,0,E52-B52)</f>
        <v>0</v>
      </c>
      <c r="C56" s="330"/>
      <c r="D56" s="331"/>
      <c r="E56" s="332"/>
      <c r="F56" s="24">
        <v>8100</v>
      </c>
      <c r="G56" s="25" t="s">
        <v>118</v>
      </c>
      <c r="H56" s="23"/>
      <c r="I56" s="87">
        <f t="shared" si="0"/>
        <v>0</v>
      </c>
      <c r="J56" s="87">
        <f t="shared" si="1"/>
        <v>0</v>
      </c>
      <c r="K56" s="87">
        <f t="shared" si="2"/>
        <v>0</v>
      </c>
      <c r="L56" s="87"/>
      <c r="M56" s="87"/>
      <c r="N56" s="87"/>
      <c r="O56" s="87"/>
      <c r="P56" s="87"/>
      <c r="Q56" s="87"/>
      <c r="R56" s="8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F56" s="7"/>
      <c r="BG56" s="7"/>
      <c r="BH56" s="7"/>
    </row>
    <row r="57" spans="1:60" ht="11.25" customHeight="1">
      <c r="A57" s="302" t="s">
        <v>32</v>
      </c>
      <c r="B57" s="344"/>
      <c r="C57" s="350"/>
      <c r="D57" s="346"/>
      <c r="E57" s="312"/>
      <c r="F57" s="21">
        <v>8100</v>
      </c>
      <c r="G57" s="22" t="s">
        <v>118</v>
      </c>
      <c r="H57" s="49"/>
      <c r="I57" s="87">
        <f t="shared" si="0"/>
        <v>0</v>
      </c>
      <c r="J57" s="87">
        <f t="shared" si="1"/>
        <v>0</v>
      </c>
      <c r="K57" s="87">
        <f t="shared" si="2"/>
        <v>0</v>
      </c>
      <c r="L57" s="87"/>
      <c r="M57" s="87"/>
      <c r="N57" s="87"/>
      <c r="O57" s="87"/>
      <c r="P57" s="87"/>
      <c r="Q57" s="87"/>
      <c r="R57" s="8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F57" s="7"/>
      <c r="BG57" s="7"/>
      <c r="BH57" s="7"/>
    </row>
    <row r="58" spans="1:60" ht="11.25" customHeight="1" thickBot="1">
      <c r="A58" s="303" t="s">
        <v>33</v>
      </c>
      <c r="B58" s="345">
        <f>IF((E52-B52)&gt;0,0,E52-B52)</f>
        <v>-837528</v>
      </c>
      <c r="C58" s="349"/>
      <c r="D58" s="347"/>
      <c r="E58" s="348"/>
      <c r="F58" s="321" t="s">
        <v>140</v>
      </c>
      <c r="G58" s="343" t="s">
        <v>118</v>
      </c>
      <c r="H58" s="26"/>
      <c r="I58" s="87" t="e">
        <f t="shared" si="0"/>
        <v>#VALUE!</v>
      </c>
      <c r="J58" s="87" t="e">
        <f t="shared" si="1"/>
        <v>#VALUE!</v>
      </c>
      <c r="K58" s="87">
        <f t="shared" si="2"/>
        <v>0</v>
      </c>
      <c r="L58" s="87"/>
      <c r="M58" s="87"/>
      <c r="N58" s="87"/>
      <c r="O58" s="87"/>
      <c r="P58" s="87"/>
      <c r="Q58" s="87"/>
      <c r="R58" s="8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F58" s="7"/>
      <c r="BG58" s="7"/>
      <c r="BH58" s="7"/>
    </row>
    <row r="59" spans="1:60" ht="11.25" customHeight="1" thickTop="1">
      <c r="A59" s="278" t="s">
        <v>30</v>
      </c>
      <c r="B59" s="272"/>
      <c r="C59" s="273"/>
      <c r="D59" s="274"/>
      <c r="E59" s="273"/>
      <c r="F59" s="279"/>
      <c r="G59" s="220"/>
      <c r="H59" s="221"/>
      <c r="I59" s="87" t="e">
        <f>SUM(I30:I58)</f>
        <v>#VALUE!</v>
      </c>
      <c r="J59" s="87" t="e">
        <f>SUM(J30:J58)</f>
        <v>#VALUE!</v>
      </c>
      <c r="K59" s="87">
        <f>SUM(K30:K58)</f>
        <v>0</v>
      </c>
      <c r="L59" s="87"/>
      <c r="M59" s="87"/>
      <c r="N59" s="87"/>
      <c r="O59" s="87"/>
      <c r="P59" s="87"/>
      <c r="Q59" s="87"/>
      <c r="R59" s="8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F59" s="7"/>
      <c r="BG59" s="7"/>
      <c r="BH59" s="7"/>
    </row>
    <row r="60" spans="1:53" ht="11.25" customHeight="1" thickBot="1">
      <c r="A60" s="199"/>
      <c r="B60" s="280">
        <f>B52+B54+B56+B58</f>
        <v>12069270</v>
      </c>
      <c r="C60" s="281"/>
      <c r="D60" s="282"/>
      <c r="E60" s="280">
        <f>E52+E54+E56+E58</f>
        <v>12069270</v>
      </c>
      <c r="F60" s="283"/>
      <c r="G60" s="235"/>
      <c r="H60" s="236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</row>
    <row r="61" spans="1:53" ht="2.25" customHeight="1">
      <c r="A61" s="87"/>
      <c r="B61" s="204"/>
      <c r="C61" s="87"/>
      <c r="D61" s="284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</row>
    <row r="62" spans="1:18" ht="12" hidden="1">
      <c r="A62" s="77"/>
      <c r="B62" s="246"/>
      <c r="C62" s="77"/>
      <c r="D62" s="24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</row>
    <row r="63" spans="1:18" ht="12" hidden="1">
      <c r="A63" s="77"/>
      <c r="B63" s="246"/>
      <c r="C63" s="77"/>
      <c r="D63" s="24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2" hidden="1">
      <c r="A64" s="77"/>
      <c r="B64" s="246"/>
      <c r="C64" s="77"/>
      <c r="D64" s="24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</row>
    <row r="65" spans="1:18" ht="12" hidden="1">
      <c r="A65" s="77"/>
      <c r="B65" s="246"/>
      <c r="C65" s="77"/>
      <c r="D65" s="24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</row>
    <row r="66" spans="1:18" ht="12" hidden="1">
      <c r="A66" s="77"/>
      <c r="B66" s="246"/>
      <c r="C66" s="77"/>
      <c r="D66" s="24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1:18" ht="12" hidden="1">
      <c r="A67" s="77"/>
      <c r="B67" s="246"/>
      <c r="C67" s="77"/>
      <c r="D67" s="24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</row>
    <row r="68" spans="1:18" ht="12" hidden="1">
      <c r="A68" s="77"/>
      <c r="B68" s="246"/>
      <c r="C68" s="77"/>
      <c r="D68" s="24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</row>
    <row r="69" spans="1:18" ht="12" hidden="1">
      <c r="A69" s="77"/>
      <c r="B69" s="246"/>
      <c r="C69" s="77"/>
      <c r="D69" s="24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</row>
    <row r="70" spans="1:18" ht="12" hidden="1">
      <c r="A70" s="77"/>
      <c r="B70" s="246"/>
      <c r="C70" s="77"/>
      <c r="D70" s="24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</row>
    <row r="71" spans="1:18" ht="12" hidden="1">
      <c r="A71" s="77"/>
      <c r="B71" s="246"/>
      <c r="C71" s="77"/>
      <c r="D71" s="24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</row>
    <row r="72" spans="1:18" ht="12" hidden="1">
      <c r="A72" s="77"/>
      <c r="B72" s="246"/>
      <c r="C72" s="77"/>
      <c r="D72" s="24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</row>
    <row r="73" spans="1:18" ht="12" hidden="1">
      <c r="A73" s="77"/>
      <c r="B73" s="246"/>
      <c r="C73" s="77"/>
      <c r="D73" s="24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</row>
    <row r="74" spans="1:18" ht="12" hidden="1">
      <c r="A74" s="77"/>
      <c r="B74" s="246"/>
      <c r="C74" s="77"/>
      <c r="D74" s="24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</row>
    <row r="75" spans="1:18" ht="12" hidden="1">
      <c r="A75" s="77"/>
      <c r="B75" s="246"/>
      <c r="C75" s="77"/>
      <c r="D75" s="24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</row>
    <row r="76" spans="1:18" ht="12" hidden="1">
      <c r="A76" s="77"/>
      <c r="B76" s="246"/>
      <c r="C76" s="77"/>
      <c r="D76" s="24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</row>
    <row r="77" spans="1:18" ht="12" hidden="1">
      <c r="A77" s="77"/>
      <c r="B77" s="246"/>
      <c r="C77" s="77"/>
      <c r="D77" s="24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</row>
    <row r="78" spans="1:18" ht="12" hidden="1">
      <c r="A78" s="77"/>
      <c r="B78" s="246"/>
      <c r="C78" s="77"/>
      <c r="D78" s="24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</row>
    <row r="79" spans="1:18" ht="12" hidden="1">
      <c r="A79" s="77"/>
      <c r="B79" s="246"/>
      <c r="C79" s="77"/>
      <c r="D79" s="24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</row>
    <row r="80" spans="1:18" ht="12" hidden="1">
      <c r="A80" s="77"/>
      <c r="B80" s="246"/>
      <c r="C80" s="77"/>
      <c r="D80" s="24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</row>
    <row r="81" spans="1:18" ht="12" hidden="1">
      <c r="A81" s="77"/>
      <c r="B81" s="246"/>
      <c r="C81" s="77"/>
      <c r="D81" s="24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</row>
    <row r="82" spans="1:18" ht="12" hidden="1">
      <c r="A82" s="77"/>
      <c r="B82" s="246"/>
      <c r="C82" s="77"/>
      <c r="D82" s="24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</row>
    <row r="83" spans="1:18" ht="12" hidden="1">
      <c r="A83" s="77"/>
      <c r="B83" s="246"/>
      <c r="C83" s="77"/>
      <c r="D83" s="24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</row>
    <row r="84" spans="1:18" ht="12" hidden="1">
      <c r="A84" s="77"/>
      <c r="B84" s="246"/>
      <c r="C84" s="77"/>
      <c r="D84" s="24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</row>
    <row r="85" spans="1:18" ht="12" hidden="1">
      <c r="A85" s="77"/>
      <c r="B85" s="246"/>
      <c r="C85" s="77"/>
      <c r="D85" s="24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</row>
    <row r="86" spans="1:18" ht="12" hidden="1">
      <c r="A86" s="77"/>
      <c r="B86" s="246"/>
      <c r="C86" s="77"/>
      <c r="D86" s="24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</row>
    <row r="87" spans="1:18" ht="12" hidden="1">
      <c r="A87" s="77"/>
      <c r="B87" s="246"/>
      <c r="C87" s="77"/>
      <c r="D87" s="24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</row>
    <row r="88" spans="1:18" ht="12" hidden="1">
      <c r="A88" s="77"/>
      <c r="B88" s="246"/>
      <c r="C88" s="77"/>
      <c r="D88" s="24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</row>
    <row r="89" spans="1:18" ht="12" hidden="1">
      <c r="A89" s="77"/>
      <c r="B89" s="246"/>
      <c r="C89" s="77"/>
      <c r="D89" s="24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</row>
    <row r="90" spans="1:18" ht="12" hidden="1">
      <c r="A90" s="77"/>
      <c r="B90" s="246"/>
      <c r="C90" s="77"/>
      <c r="D90" s="24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</row>
    <row r="91" spans="1:18" ht="12" hidden="1">
      <c r="A91" s="77"/>
      <c r="B91" s="246"/>
      <c r="C91" s="77"/>
      <c r="D91" s="24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</row>
    <row r="92" spans="1:18" ht="12" hidden="1">
      <c r="A92" s="77"/>
      <c r="B92" s="246"/>
      <c r="C92" s="77"/>
      <c r="D92" s="24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</row>
    <row r="93" spans="1:18" ht="12" hidden="1">
      <c r="A93" s="77"/>
      <c r="B93" s="246"/>
      <c r="C93" s="77"/>
      <c r="D93" s="24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</row>
    <row r="94" spans="1:18" ht="12" hidden="1">
      <c r="A94" s="77"/>
      <c r="B94" s="246"/>
      <c r="C94" s="77"/>
      <c r="D94" s="24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</row>
    <row r="95" spans="1:18" ht="12" hidden="1">
      <c r="A95" s="77"/>
      <c r="B95" s="246"/>
      <c r="C95" s="77"/>
      <c r="D95" s="24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</row>
    <row r="96" spans="1:18" ht="12" hidden="1">
      <c r="A96" s="77"/>
      <c r="B96" s="246"/>
      <c r="C96" s="77"/>
      <c r="D96" s="24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</row>
    <row r="97" spans="1:18" ht="12" hidden="1">
      <c r="A97" s="77"/>
      <c r="B97" s="246"/>
      <c r="C97" s="77"/>
      <c r="D97" s="24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</row>
    <row r="98" spans="1:18" ht="12" hidden="1">
      <c r="A98" s="77"/>
      <c r="B98" s="246"/>
      <c r="C98" s="77"/>
      <c r="D98" s="24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</row>
    <row r="99" spans="1:18" ht="12" hidden="1">
      <c r="A99" s="77"/>
      <c r="B99" s="246"/>
      <c r="C99" s="77"/>
      <c r="D99" s="24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</row>
    <row r="100" spans="1:18" ht="12" hidden="1">
      <c r="A100" s="77"/>
      <c r="B100" s="246"/>
      <c r="C100" s="77"/>
      <c r="D100" s="24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</row>
    <row r="101" spans="1:18" ht="12" hidden="1">
      <c r="A101" s="77"/>
      <c r="B101" s="246"/>
      <c r="C101" s="77"/>
      <c r="D101" s="24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</row>
    <row r="102" spans="1:18" ht="12" hidden="1">
      <c r="A102" s="77"/>
      <c r="B102" s="246"/>
      <c r="C102" s="77"/>
      <c r="D102" s="24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</row>
    <row r="103" spans="1:18" ht="12" hidden="1">
      <c r="A103" s="77"/>
      <c r="B103" s="246"/>
      <c r="C103" s="77"/>
      <c r="D103" s="24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</row>
    <row r="104" spans="1:18" ht="12" hidden="1">
      <c r="A104" s="77"/>
      <c r="B104" s="246"/>
      <c r="C104" s="77"/>
      <c r="D104" s="24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</row>
    <row r="105" spans="1:18" ht="12" hidden="1">
      <c r="A105" s="77"/>
      <c r="B105" s="246"/>
      <c r="C105" s="77"/>
      <c r="D105" s="24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</row>
    <row r="106" spans="1:18" ht="12" hidden="1">
      <c r="A106" s="77"/>
      <c r="B106" s="246"/>
      <c r="C106" s="77"/>
      <c r="D106" s="24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</row>
    <row r="107" spans="1:18" ht="12" hidden="1">
      <c r="A107" s="77"/>
      <c r="B107" s="246"/>
      <c r="C107" s="77"/>
      <c r="D107" s="24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</row>
    <row r="108" spans="1:18" ht="12" hidden="1">
      <c r="A108" s="77"/>
      <c r="B108" s="246"/>
      <c r="C108" s="77"/>
      <c r="D108" s="24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</row>
    <row r="109" spans="1:18" ht="12" hidden="1">
      <c r="A109" s="77"/>
      <c r="B109" s="246"/>
      <c r="C109" s="77"/>
      <c r="D109" s="24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</row>
    <row r="110" spans="1:18" ht="12" hidden="1">
      <c r="A110" s="77"/>
      <c r="B110" s="246"/>
      <c r="C110" s="77"/>
      <c r="D110" s="24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</row>
    <row r="111" spans="1:18" ht="12" hidden="1">
      <c r="A111" s="77"/>
      <c r="B111" s="246"/>
      <c r="C111" s="77"/>
      <c r="D111" s="24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</row>
    <row r="112" spans="1:18" ht="12" hidden="1">
      <c r="A112" s="77"/>
      <c r="B112" s="246"/>
      <c r="C112" s="77"/>
      <c r="D112" s="24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</row>
    <row r="113" spans="1:18" ht="12" hidden="1">
      <c r="A113" s="77"/>
      <c r="B113" s="246"/>
      <c r="C113" s="77"/>
      <c r="D113" s="24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</row>
    <row r="114" spans="1:18" ht="12" hidden="1">
      <c r="A114" s="77"/>
      <c r="B114" s="246"/>
      <c r="C114" s="77"/>
      <c r="D114" s="24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</row>
    <row r="115" spans="1:18" ht="12" hidden="1">
      <c r="A115" s="77"/>
      <c r="B115" s="246"/>
      <c r="C115" s="77"/>
      <c r="D115" s="24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</row>
    <row r="116" spans="1:18" ht="12" hidden="1">
      <c r="A116" s="77"/>
      <c r="B116" s="246"/>
      <c r="C116" s="77"/>
      <c r="D116" s="24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</row>
    <row r="117" spans="1:18" ht="12" hidden="1">
      <c r="A117" s="77"/>
      <c r="B117" s="246"/>
      <c r="C117" s="77"/>
      <c r="D117" s="24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</row>
    <row r="118" spans="1:18" ht="12" hidden="1">
      <c r="A118" s="77"/>
      <c r="B118" s="246"/>
      <c r="C118" s="77"/>
      <c r="D118" s="24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</row>
    <row r="119" spans="1:18" ht="12" hidden="1">
      <c r="A119" s="77"/>
      <c r="B119" s="246"/>
      <c r="C119" s="77"/>
      <c r="D119" s="24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</row>
    <row r="120" spans="1:18" ht="12" hidden="1">
      <c r="A120" s="77"/>
      <c r="B120" s="246"/>
      <c r="C120" s="77"/>
      <c r="D120" s="24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</row>
    <row r="121" spans="1:18" ht="12" hidden="1">
      <c r="A121" s="77"/>
      <c r="B121" s="246"/>
      <c r="C121" s="77"/>
      <c r="D121" s="24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</row>
    <row r="122" spans="1:18" ht="12" hidden="1">
      <c r="A122" s="77"/>
      <c r="B122" s="246"/>
      <c r="C122" s="77"/>
      <c r="D122" s="24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</row>
    <row r="123" spans="1:18" ht="12" hidden="1">
      <c r="A123" s="77"/>
      <c r="B123" s="246"/>
      <c r="C123" s="77"/>
      <c r="D123" s="24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</row>
    <row r="124" spans="1:18" ht="12" hidden="1">
      <c r="A124" s="77"/>
      <c r="B124" s="246"/>
      <c r="C124" s="77"/>
      <c r="D124" s="24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</row>
    <row r="125" spans="1:18" ht="12" hidden="1">
      <c r="A125" s="77"/>
      <c r="B125" s="246"/>
      <c r="C125" s="77"/>
      <c r="D125" s="24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</row>
    <row r="126" spans="1:18" ht="12" hidden="1">
      <c r="A126" s="77"/>
      <c r="B126" s="246"/>
      <c r="C126" s="77"/>
      <c r="D126" s="24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</row>
    <row r="127" spans="1:18" ht="12" hidden="1">
      <c r="A127" s="77"/>
      <c r="B127" s="246"/>
      <c r="C127" s="77"/>
      <c r="D127" s="24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</row>
    <row r="128" spans="1:18" ht="12" hidden="1">
      <c r="A128" s="77"/>
      <c r="B128" s="246"/>
      <c r="C128" s="77"/>
      <c r="D128" s="24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</row>
    <row r="129" spans="1:18" ht="12" hidden="1">
      <c r="A129" s="77"/>
      <c r="B129" s="246"/>
      <c r="C129" s="77"/>
      <c r="D129" s="24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</row>
    <row r="130" spans="1:18" ht="12" hidden="1">
      <c r="A130" s="77"/>
      <c r="B130" s="246"/>
      <c r="C130" s="77"/>
      <c r="D130" s="24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</row>
    <row r="131" spans="1:18" ht="12" hidden="1">
      <c r="A131" s="77"/>
      <c r="B131" s="246"/>
      <c r="C131" s="77"/>
      <c r="D131" s="24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</row>
    <row r="132" spans="1:18" ht="12" hidden="1">
      <c r="A132" s="77"/>
      <c r="B132" s="246"/>
      <c r="C132" s="77"/>
      <c r="D132" s="24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</row>
    <row r="133" spans="1:18" ht="12" hidden="1">
      <c r="A133" s="77"/>
      <c r="B133" s="246"/>
      <c r="C133" s="77"/>
      <c r="D133" s="24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</row>
    <row r="134" spans="1:18" ht="12" hidden="1">
      <c r="A134" s="77"/>
      <c r="B134" s="246"/>
      <c r="C134" s="77"/>
      <c r="D134" s="24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</row>
    <row r="135" spans="1:18" ht="12" hidden="1">
      <c r="A135" s="77"/>
      <c r="B135" s="246"/>
      <c r="C135" s="77"/>
      <c r="D135" s="24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</row>
    <row r="136" spans="1:18" ht="12" hidden="1">
      <c r="A136" s="77"/>
      <c r="B136" s="246"/>
      <c r="C136" s="77"/>
      <c r="D136" s="24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</row>
    <row r="137" spans="1:18" ht="12" hidden="1">
      <c r="A137" s="77"/>
      <c r="B137" s="246"/>
      <c r="C137" s="77"/>
      <c r="D137" s="24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</row>
    <row r="138" spans="1:18" ht="12" hidden="1">
      <c r="A138" s="77"/>
      <c r="B138" s="246"/>
      <c r="C138" s="77"/>
      <c r="D138" s="24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</row>
    <row r="139" spans="1:18" ht="12" hidden="1">
      <c r="A139" s="77"/>
      <c r="B139" s="246"/>
      <c r="C139" s="77"/>
      <c r="D139" s="24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</row>
    <row r="140" spans="1:18" ht="12" hidden="1">
      <c r="A140" s="77"/>
      <c r="B140" s="246"/>
      <c r="C140" s="77"/>
      <c r="D140" s="24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</row>
    <row r="141" spans="1:18" ht="12" hidden="1">
      <c r="A141" s="77"/>
      <c r="B141" s="246"/>
      <c r="C141" s="77"/>
      <c r="D141" s="24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</row>
    <row r="142" spans="1:18" ht="12" hidden="1">
      <c r="A142" s="77"/>
      <c r="B142" s="246"/>
      <c r="C142" s="77"/>
      <c r="D142" s="24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</row>
    <row r="143" spans="1:18" ht="12" hidden="1">
      <c r="A143" s="77"/>
      <c r="B143" s="246"/>
      <c r="C143" s="77"/>
      <c r="D143" s="24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</row>
    <row r="144" spans="1:18" ht="12" hidden="1">
      <c r="A144" s="77"/>
      <c r="B144" s="246"/>
      <c r="C144" s="77"/>
      <c r="D144" s="24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</row>
    <row r="145" spans="1:18" ht="12" hidden="1">
      <c r="A145" s="77"/>
      <c r="B145" s="246"/>
      <c r="C145" s="77"/>
      <c r="D145" s="24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</row>
    <row r="146" spans="1:18" ht="12" hidden="1">
      <c r="A146" s="77"/>
      <c r="B146" s="246"/>
      <c r="C146" s="77"/>
      <c r="D146" s="24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</row>
    <row r="147" spans="1:18" ht="12" hidden="1">
      <c r="A147" s="77"/>
      <c r="B147" s="246"/>
      <c r="C147" s="77"/>
      <c r="D147" s="24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</row>
    <row r="148" spans="1:18" ht="12" hidden="1">
      <c r="A148" s="77"/>
      <c r="B148" s="246"/>
      <c r="C148" s="77"/>
      <c r="D148" s="24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</row>
    <row r="149" spans="1:18" ht="12" hidden="1">
      <c r="A149" s="77"/>
      <c r="B149" s="246"/>
      <c r="C149" s="77"/>
      <c r="D149" s="24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</row>
    <row r="150" spans="1:18" ht="12" hidden="1">
      <c r="A150" s="77"/>
      <c r="B150" s="246"/>
      <c r="C150" s="77"/>
      <c r="D150" s="24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</row>
    <row r="151" spans="1:18" ht="12" hidden="1">
      <c r="A151" s="77"/>
      <c r="B151" s="246"/>
      <c r="C151" s="77"/>
      <c r="D151" s="24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</row>
    <row r="152" spans="1:18" ht="12" hidden="1">
      <c r="A152" s="77"/>
      <c r="B152" s="246"/>
      <c r="C152" s="77"/>
      <c r="D152" s="24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</row>
    <row r="153" spans="1:18" ht="12" hidden="1">
      <c r="A153" s="77"/>
      <c r="B153" s="246"/>
      <c r="C153" s="77"/>
      <c r="D153" s="24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</row>
    <row r="154" spans="1:18" ht="12" hidden="1">
      <c r="A154" s="77"/>
      <c r="B154" s="246"/>
      <c r="C154" s="77"/>
      <c r="D154" s="24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</row>
    <row r="155" spans="1:18" ht="12" hidden="1">
      <c r="A155" s="77"/>
      <c r="B155" s="246"/>
      <c r="C155" s="77"/>
      <c r="D155" s="24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</row>
    <row r="156" spans="1:18" ht="12" hidden="1">
      <c r="A156" s="77"/>
      <c r="B156" s="246"/>
      <c r="C156" s="77"/>
      <c r="D156" s="24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</row>
    <row r="157" spans="1:18" ht="12" hidden="1">
      <c r="A157" s="77"/>
      <c r="B157" s="246"/>
      <c r="C157" s="77"/>
      <c r="D157" s="24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</row>
    <row r="158" spans="1:18" ht="12" hidden="1">
      <c r="A158" s="77"/>
      <c r="B158" s="246"/>
      <c r="C158" s="77"/>
      <c r="D158" s="24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</row>
    <row r="159" spans="1:18" ht="12" hidden="1">
      <c r="A159" s="77"/>
      <c r="B159" s="246"/>
      <c r="C159" s="77"/>
      <c r="D159" s="24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</row>
    <row r="160" spans="1:18" ht="12" hidden="1">
      <c r="A160" s="77"/>
      <c r="B160" s="246"/>
      <c r="C160" s="77"/>
      <c r="D160" s="24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</row>
    <row r="161" spans="1:18" ht="12" hidden="1">
      <c r="A161" s="77"/>
      <c r="B161" s="246"/>
      <c r="C161" s="77"/>
      <c r="D161" s="24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</row>
    <row r="162" spans="1:18" ht="12" hidden="1">
      <c r="A162" s="77"/>
      <c r="B162" s="246"/>
      <c r="C162" s="77"/>
      <c r="D162" s="24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</row>
    <row r="163" spans="1:18" ht="12" hidden="1">
      <c r="A163" s="77"/>
      <c r="B163" s="246"/>
      <c r="C163" s="77"/>
      <c r="D163" s="24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</row>
    <row r="164" spans="1:18" ht="12" hidden="1">
      <c r="A164" s="77"/>
      <c r="B164" s="246"/>
      <c r="C164" s="77"/>
      <c r="D164" s="24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</row>
    <row r="165" spans="1:18" ht="12" hidden="1">
      <c r="A165" s="77"/>
      <c r="B165" s="246"/>
      <c r="C165" s="77"/>
      <c r="D165" s="24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</row>
    <row r="166" spans="1:18" ht="12" hidden="1">
      <c r="A166" s="77"/>
      <c r="B166" s="246"/>
      <c r="C166" s="77"/>
      <c r="D166" s="24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</row>
    <row r="167" spans="1:18" ht="12" hidden="1">
      <c r="A167" s="77"/>
      <c r="B167" s="246"/>
      <c r="C167" s="77"/>
      <c r="D167" s="24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</row>
    <row r="168" spans="1:18" ht="12" hidden="1">
      <c r="A168" s="77"/>
      <c r="B168" s="246"/>
      <c r="C168" s="77"/>
      <c r="D168" s="24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</row>
    <row r="169" spans="1:18" ht="12" hidden="1">
      <c r="A169" s="77"/>
      <c r="B169" s="246"/>
      <c r="C169" s="77"/>
      <c r="D169" s="24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</row>
    <row r="170" spans="1:18" ht="12" hidden="1">
      <c r="A170" s="77"/>
      <c r="B170" s="246"/>
      <c r="C170" s="77"/>
      <c r="D170" s="24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</row>
    <row r="171" spans="1:18" ht="12" hidden="1">
      <c r="A171" s="77"/>
      <c r="B171" s="246"/>
      <c r="C171" s="77"/>
      <c r="D171" s="24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</row>
    <row r="172" spans="1:18" ht="12" hidden="1">
      <c r="A172" s="77"/>
      <c r="B172" s="246"/>
      <c r="C172" s="77"/>
      <c r="D172" s="24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</row>
    <row r="173" spans="1:18" ht="12" hidden="1">
      <c r="A173" s="77"/>
      <c r="B173" s="246"/>
      <c r="C173" s="77"/>
      <c r="D173" s="24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</row>
    <row r="174" spans="1:18" ht="12" hidden="1">
      <c r="A174" s="77"/>
      <c r="B174" s="246"/>
      <c r="C174" s="77"/>
      <c r="D174" s="24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</row>
    <row r="175" spans="1:18" ht="12" hidden="1">
      <c r="A175" s="77"/>
      <c r="B175" s="246"/>
      <c r="C175" s="77"/>
      <c r="D175" s="24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</row>
    <row r="176" spans="1:18" ht="12" hidden="1">
      <c r="A176" s="77"/>
      <c r="B176" s="246"/>
      <c r="C176" s="77"/>
      <c r="D176" s="24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</row>
    <row r="177" spans="1:18" ht="12" hidden="1">
      <c r="A177" s="77"/>
      <c r="B177" s="246"/>
      <c r="C177" s="77"/>
      <c r="D177" s="24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</row>
    <row r="178" spans="1:18" ht="12" hidden="1">
      <c r="A178" s="77"/>
      <c r="B178" s="246"/>
      <c r="C178" s="77"/>
      <c r="D178" s="24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</row>
    <row r="179" spans="1:18" ht="12" hidden="1">
      <c r="A179" s="77"/>
      <c r="B179" s="246"/>
      <c r="C179" s="77"/>
      <c r="D179" s="24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</row>
    <row r="180" spans="1:18" ht="12" hidden="1">
      <c r="A180" s="77"/>
      <c r="B180" s="246"/>
      <c r="C180" s="77"/>
      <c r="D180" s="24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</row>
    <row r="181" spans="1:18" ht="12" hidden="1">
      <c r="A181" s="77"/>
      <c r="B181" s="246"/>
      <c r="C181" s="77"/>
      <c r="D181" s="24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</row>
    <row r="182" spans="1:18" ht="12" hidden="1">
      <c r="A182" s="77"/>
      <c r="B182" s="246"/>
      <c r="C182" s="77"/>
      <c r="D182" s="24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</row>
    <row r="183" spans="1:18" ht="12" hidden="1">
      <c r="A183" s="77"/>
      <c r="B183" s="246"/>
      <c r="C183" s="77"/>
      <c r="D183" s="24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</row>
    <row r="184" spans="1:18" ht="12" hidden="1">
      <c r="A184" s="77"/>
      <c r="B184" s="246"/>
      <c r="C184" s="77"/>
      <c r="D184" s="24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</row>
    <row r="185" spans="1:18" ht="12" hidden="1">
      <c r="A185" s="77"/>
      <c r="B185" s="246"/>
      <c r="C185" s="77"/>
      <c r="D185" s="24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</row>
    <row r="186" spans="1:18" ht="12" hidden="1">
      <c r="A186" s="77"/>
      <c r="B186" s="246"/>
      <c r="C186" s="77"/>
      <c r="D186" s="24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</row>
    <row r="187" spans="1:18" ht="12" hidden="1">
      <c r="A187" s="77"/>
      <c r="B187" s="246"/>
      <c r="C187" s="77"/>
      <c r="D187" s="24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</row>
    <row r="188" spans="1:18" ht="12" hidden="1">
      <c r="A188" s="77"/>
      <c r="B188" s="246"/>
      <c r="C188" s="77"/>
      <c r="D188" s="24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</row>
    <row r="189" spans="1:18" ht="12" hidden="1">
      <c r="A189" s="77"/>
      <c r="B189" s="246"/>
      <c r="C189" s="77"/>
      <c r="D189" s="24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</row>
    <row r="190" spans="1:18" ht="12" hidden="1">
      <c r="A190" s="77"/>
      <c r="B190" s="246"/>
      <c r="C190" s="77"/>
      <c r="D190" s="24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</row>
    <row r="191" spans="1:18" ht="12" hidden="1">
      <c r="A191" s="77"/>
      <c r="B191" s="246"/>
      <c r="C191" s="77"/>
      <c r="D191" s="24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</row>
    <row r="192" spans="1:18" ht="12" hidden="1">
      <c r="A192" s="77"/>
      <c r="B192" s="246"/>
      <c r="C192" s="77"/>
      <c r="D192" s="24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</row>
    <row r="193" spans="1:18" ht="12" hidden="1">
      <c r="A193" s="77"/>
      <c r="B193" s="246"/>
      <c r="C193" s="77"/>
      <c r="D193" s="24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</row>
    <row r="194" spans="1:18" ht="12" hidden="1">
      <c r="A194" s="77"/>
      <c r="B194" s="246"/>
      <c r="C194" s="77"/>
      <c r="D194" s="24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</row>
    <row r="195" spans="1:18" ht="12" hidden="1">
      <c r="A195" s="77"/>
      <c r="B195" s="246"/>
      <c r="C195" s="77"/>
      <c r="D195" s="24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</row>
    <row r="196" spans="1:18" ht="12" hidden="1">
      <c r="A196" s="77"/>
      <c r="B196" s="246"/>
      <c r="C196" s="77"/>
      <c r="D196" s="24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</row>
    <row r="197" spans="1:18" ht="12" hidden="1">
      <c r="A197" s="77"/>
      <c r="B197" s="246"/>
      <c r="C197" s="77"/>
      <c r="D197" s="24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</row>
    <row r="198" spans="1:18" ht="12" hidden="1">
      <c r="A198" s="77"/>
      <c r="B198" s="246"/>
      <c r="C198" s="77"/>
      <c r="D198" s="24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</row>
    <row r="199" spans="1:18" ht="12" hidden="1">
      <c r="A199" s="77"/>
      <c r="B199" s="246"/>
      <c r="C199" s="77"/>
      <c r="D199" s="24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</row>
    <row r="200" spans="1:18" ht="12" hidden="1">
      <c r="A200" s="77"/>
      <c r="B200" s="246"/>
      <c r="C200" s="77"/>
      <c r="D200" s="24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</row>
    <row r="201" spans="1:18" ht="12" hidden="1">
      <c r="A201" s="77"/>
      <c r="B201" s="246"/>
      <c r="C201" s="77"/>
      <c r="D201" s="24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</row>
    <row r="202" spans="1:18" ht="12" hidden="1">
      <c r="A202" s="77"/>
      <c r="B202" s="246"/>
      <c r="C202" s="77"/>
      <c r="D202" s="24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</row>
    <row r="203" spans="1:18" ht="12" hidden="1">
      <c r="A203" s="77"/>
      <c r="B203" s="246"/>
      <c r="C203" s="77"/>
      <c r="D203" s="24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</row>
    <row r="204" spans="1:18" ht="12" hidden="1">
      <c r="A204" s="77"/>
      <c r="B204" s="246"/>
      <c r="C204" s="77"/>
      <c r="D204" s="24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</row>
    <row r="205" spans="1:18" ht="12" hidden="1">
      <c r="A205" s="77"/>
      <c r="B205" s="246"/>
      <c r="C205" s="77"/>
      <c r="D205" s="24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</row>
    <row r="206" spans="1:18" ht="12" hidden="1">
      <c r="A206" s="77"/>
      <c r="B206" s="246"/>
      <c r="C206" s="77"/>
      <c r="D206" s="24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</row>
    <row r="207" spans="1:18" ht="12" hidden="1">
      <c r="A207" s="77"/>
      <c r="B207" s="246"/>
      <c r="C207" s="77"/>
      <c r="D207" s="24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</row>
    <row r="208" spans="1:18" ht="12" hidden="1">
      <c r="A208" s="77"/>
      <c r="B208" s="246"/>
      <c r="C208" s="77"/>
      <c r="D208" s="24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</row>
    <row r="209" spans="1:18" ht="12" hidden="1">
      <c r="A209" s="77"/>
      <c r="B209" s="246"/>
      <c r="C209" s="77"/>
      <c r="D209" s="24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</row>
    <row r="210" spans="1:18" ht="12" hidden="1">
      <c r="A210" s="77"/>
      <c r="B210" s="246"/>
      <c r="C210" s="77"/>
      <c r="D210" s="24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</row>
    <row r="211" spans="1:18" ht="12" hidden="1">
      <c r="A211" s="77"/>
      <c r="B211" s="246"/>
      <c r="C211" s="77"/>
      <c r="D211" s="24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</row>
    <row r="212" spans="1:18" ht="12" hidden="1">
      <c r="A212" s="77"/>
      <c r="B212" s="246"/>
      <c r="C212" s="77"/>
      <c r="D212" s="24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</row>
    <row r="213" spans="1:18" ht="12" hidden="1">
      <c r="A213" s="77"/>
      <c r="B213" s="246"/>
      <c r="C213" s="77"/>
      <c r="D213" s="24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</row>
    <row r="214" spans="1:18" ht="12" hidden="1">
      <c r="A214" s="77"/>
      <c r="B214" s="246"/>
      <c r="C214" s="77"/>
      <c r="D214" s="24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</row>
    <row r="215" spans="1:18" ht="12" hidden="1">
      <c r="A215" s="77"/>
      <c r="B215" s="246"/>
      <c r="C215" s="77"/>
      <c r="D215" s="24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</row>
    <row r="216" spans="1:18" ht="12" hidden="1">
      <c r="A216" s="77"/>
      <c r="B216" s="246"/>
      <c r="C216" s="77"/>
      <c r="D216" s="24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</row>
    <row r="217" spans="1:18" ht="12" hidden="1">
      <c r="A217" s="77"/>
      <c r="B217" s="246"/>
      <c r="C217" s="77"/>
      <c r="D217" s="24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</row>
    <row r="218" spans="1:18" ht="12" hidden="1">
      <c r="A218" s="77"/>
      <c r="B218" s="246"/>
      <c r="C218" s="77"/>
      <c r="D218" s="24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</row>
    <row r="219" spans="1:18" ht="12" hidden="1">
      <c r="A219" s="77"/>
      <c r="B219" s="246"/>
      <c r="C219" s="77"/>
      <c r="D219" s="24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</row>
    <row r="220" spans="1:18" ht="12" hidden="1">
      <c r="A220" s="77"/>
      <c r="B220" s="246"/>
      <c r="C220" s="77"/>
      <c r="D220" s="24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</row>
    <row r="221" spans="1:18" ht="12" hidden="1">
      <c r="A221" s="77"/>
      <c r="B221" s="246"/>
      <c r="C221" s="77"/>
      <c r="D221" s="24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</row>
    <row r="222" spans="1:18" ht="12" hidden="1">
      <c r="A222" s="77"/>
      <c r="B222" s="246"/>
      <c r="C222" s="77"/>
      <c r="D222" s="24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</row>
    <row r="223" spans="1:18" ht="12" hidden="1">
      <c r="A223" s="77"/>
      <c r="B223" s="246"/>
      <c r="C223" s="77"/>
      <c r="D223" s="24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</row>
    <row r="224" spans="1:18" ht="12" hidden="1">
      <c r="A224" s="77"/>
      <c r="B224" s="246"/>
      <c r="C224" s="77"/>
      <c r="D224" s="24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</row>
    <row r="225" spans="1:18" ht="12" hidden="1">
      <c r="A225" s="77"/>
      <c r="B225" s="246"/>
      <c r="C225" s="77"/>
      <c r="D225" s="24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</row>
    <row r="226" spans="1:18" ht="12" hidden="1">
      <c r="A226" s="77"/>
      <c r="B226" s="246"/>
      <c r="C226" s="77"/>
      <c r="D226" s="24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</row>
    <row r="227" spans="1:18" ht="12" hidden="1">
      <c r="A227" s="77"/>
      <c r="B227" s="246"/>
      <c r="C227" s="77"/>
      <c r="D227" s="24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</row>
    <row r="228" spans="1:18" ht="12" hidden="1">
      <c r="A228" s="77"/>
      <c r="B228" s="246"/>
      <c r="C228" s="77"/>
      <c r="D228" s="24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</row>
    <row r="229" spans="1:18" ht="12" hidden="1">
      <c r="A229" s="77"/>
      <c r="B229" s="246"/>
      <c r="C229" s="77"/>
      <c r="D229" s="24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</row>
    <row r="230" spans="1:18" ht="12" hidden="1">
      <c r="A230" s="77"/>
      <c r="B230" s="246"/>
      <c r="C230" s="77"/>
      <c r="D230" s="24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</row>
    <row r="231" spans="1:18" ht="12" hidden="1">
      <c r="A231" s="77"/>
      <c r="B231" s="246"/>
      <c r="C231" s="77"/>
      <c r="D231" s="24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</row>
    <row r="232" spans="1:18" ht="12" hidden="1">
      <c r="A232" s="77"/>
      <c r="B232" s="246"/>
      <c r="C232" s="77"/>
      <c r="D232" s="24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</row>
    <row r="233" spans="1:18" ht="12" hidden="1">
      <c r="A233" s="77"/>
      <c r="B233" s="246"/>
      <c r="C233" s="77"/>
      <c r="D233" s="24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</row>
    <row r="234" spans="1:18" ht="12" hidden="1">
      <c r="A234" s="77"/>
      <c r="B234" s="246"/>
      <c r="C234" s="77"/>
      <c r="D234" s="24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</row>
    <row r="235" spans="1:18" ht="12" hidden="1">
      <c r="A235" s="77"/>
      <c r="B235" s="246"/>
      <c r="C235" s="77"/>
      <c r="D235" s="24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</row>
    <row r="236" spans="1:18" ht="12" hidden="1">
      <c r="A236" s="77"/>
      <c r="B236" s="246"/>
      <c r="C236" s="77"/>
      <c r="D236" s="24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</row>
    <row r="237" spans="1:18" ht="12" hidden="1">
      <c r="A237" s="77"/>
      <c r="B237" s="246"/>
      <c r="C237" s="77"/>
      <c r="D237" s="24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</row>
    <row r="238" spans="1:18" ht="12" hidden="1">
      <c r="A238" s="77"/>
      <c r="B238" s="246"/>
      <c r="C238" s="77"/>
      <c r="D238" s="24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</row>
    <row r="239" spans="1:18" ht="12" hidden="1">
      <c r="A239" s="77"/>
      <c r="B239" s="246"/>
      <c r="C239" s="77"/>
      <c r="D239" s="24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</row>
    <row r="240" spans="1:18" ht="12" hidden="1">
      <c r="A240" s="77"/>
      <c r="B240" s="246"/>
      <c r="C240" s="77"/>
      <c r="D240" s="24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</row>
    <row r="241" spans="1:18" ht="12" hidden="1">
      <c r="A241" s="77"/>
      <c r="B241" s="246"/>
      <c r="C241" s="77"/>
      <c r="D241" s="24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</row>
    <row r="242" spans="1:18" ht="12" hidden="1">
      <c r="A242" s="77"/>
      <c r="B242" s="246"/>
      <c r="C242" s="77"/>
      <c r="D242" s="24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</row>
    <row r="243" spans="1:18" ht="12" hidden="1">
      <c r="A243" s="77"/>
      <c r="B243" s="246"/>
      <c r="C243" s="77"/>
      <c r="D243" s="24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</row>
    <row r="244" spans="1:18" ht="12" hidden="1">
      <c r="A244" s="77"/>
      <c r="B244" s="246"/>
      <c r="C244" s="77"/>
      <c r="D244" s="24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</row>
    <row r="245" spans="1:18" ht="12" hidden="1">
      <c r="A245" s="77"/>
      <c r="B245" s="246"/>
      <c r="C245" s="77"/>
      <c r="D245" s="24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</row>
    <row r="246" spans="1:18" ht="12" hidden="1">
      <c r="A246" s="77"/>
      <c r="B246" s="246"/>
      <c r="C246" s="77"/>
      <c r="D246" s="24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</row>
    <row r="247" spans="1:18" ht="12" hidden="1">
      <c r="A247" s="77"/>
      <c r="B247" s="246"/>
      <c r="C247" s="77"/>
      <c r="D247" s="24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</row>
    <row r="248" spans="1:18" ht="12" hidden="1">
      <c r="A248" s="77"/>
      <c r="B248" s="246"/>
      <c r="C248" s="77"/>
      <c r="D248" s="24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</row>
    <row r="249" spans="1:18" ht="12" hidden="1">
      <c r="A249" s="77"/>
      <c r="B249" s="246"/>
      <c r="C249" s="77"/>
      <c r="D249" s="24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</row>
    <row r="250" spans="1:18" ht="12" hidden="1">
      <c r="A250" s="77"/>
      <c r="B250" s="246"/>
      <c r="C250" s="77"/>
      <c r="D250" s="24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</row>
    <row r="251" spans="1:18" ht="12" hidden="1">
      <c r="A251" s="77"/>
      <c r="B251" s="246"/>
      <c r="C251" s="77"/>
      <c r="D251" s="24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</row>
    <row r="252" spans="1:18" ht="12" hidden="1">
      <c r="A252" s="77"/>
      <c r="B252" s="246"/>
      <c r="C252" s="77"/>
      <c r="D252" s="24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</row>
    <row r="253" spans="1:18" ht="12" hidden="1">
      <c r="A253" s="77"/>
      <c r="B253" s="246"/>
      <c r="C253" s="77"/>
      <c r="D253" s="24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</row>
    <row r="254" spans="1:18" ht="12" hidden="1">
      <c r="A254" s="77"/>
      <c r="B254" s="246"/>
      <c r="C254" s="77"/>
      <c r="D254" s="24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</row>
    <row r="255" spans="1:18" ht="12" hidden="1">
      <c r="A255" s="77"/>
      <c r="B255" s="246"/>
      <c r="C255" s="77"/>
      <c r="D255" s="24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</row>
    <row r="256" spans="1:18" ht="12" hidden="1">
      <c r="A256" s="77"/>
      <c r="B256" s="246"/>
      <c r="C256" s="77"/>
      <c r="D256" s="24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</row>
    <row r="257" spans="1:18" ht="12" hidden="1">
      <c r="A257" s="77"/>
      <c r="B257" s="246"/>
      <c r="C257" s="77"/>
      <c r="D257" s="24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</row>
    <row r="258" spans="1:18" ht="12" hidden="1">
      <c r="A258" s="77"/>
      <c r="B258" s="246"/>
      <c r="C258" s="77"/>
      <c r="D258" s="24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</row>
    <row r="259" spans="1:18" ht="12" hidden="1">
      <c r="A259" s="77"/>
      <c r="B259" s="246"/>
      <c r="C259" s="77"/>
      <c r="D259" s="24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</row>
    <row r="260" spans="1:18" ht="12" hidden="1">
      <c r="A260" s="77"/>
      <c r="B260" s="246"/>
      <c r="C260" s="77"/>
      <c r="D260" s="24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</row>
    <row r="261" spans="1:18" ht="12" hidden="1">
      <c r="A261" s="77"/>
      <c r="B261" s="246"/>
      <c r="C261" s="77"/>
      <c r="D261" s="24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</row>
    <row r="262" spans="1:18" ht="12" hidden="1">
      <c r="A262" s="77"/>
      <c r="B262" s="246"/>
      <c r="C262" s="77"/>
      <c r="D262" s="24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</row>
    <row r="263" spans="1:18" ht="12" hidden="1">
      <c r="A263" s="77"/>
      <c r="B263" s="246"/>
      <c r="C263" s="77"/>
      <c r="D263" s="24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</row>
    <row r="264" spans="1:18" ht="12" hidden="1">
      <c r="A264" s="77"/>
      <c r="B264" s="246"/>
      <c r="C264" s="77"/>
      <c r="D264" s="24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</row>
    <row r="265" spans="1:18" ht="12" hidden="1">
      <c r="A265" s="77"/>
      <c r="B265" s="246"/>
      <c r="C265" s="77"/>
      <c r="D265" s="24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</row>
    <row r="266" spans="1:18" ht="12" hidden="1">
      <c r="A266" s="77"/>
      <c r="B266" s="246"/>
      <c r="C266" s="77"/>
      <c r="D266" s="24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</row>
    <row r="267" spans="1:18" ht="12" hidden="1">
      <c r="A267" s="77"/>
      <c r="B267" s="246"/>
      <c r="C267" s="77"/>
      <c r="D267" s="24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</row>
    <row r="268" spans="1:18" ht="12" hidden="1">
      <c r="A268" s="77"/>
      <c r="B268" s="246"/>
      <c r="C268" s="77"/>
      <c r="D268" s="24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</row>
    <row r="269" spans="1:18" ht="12" hidden="1">
      <c r="A269" s="77"/>
      <c r="B269" s="246"/>
      <c r="C269" s="77"/>
      <c r="D269" s="24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</row>
    <row r="270" spans="1:18" ht="12" hidden="1">
      <c r="A270" s="77"/>
      <c r="B270" s="246"/>
      <c r="C270" s="77"/>
      <c r="D270" s="24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</row>
    <row r="271" spans="1:18" ht="12" hidden="1">
      <c r="A271" s="77"/>
      <c r="B271" s="246"/>
      <c r="C271" s="77"/>
      <c r="D271" s="24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</row>
    <row r="272" spans="1:18" ht="12" hidden="1">
      <c r="A272" s="77"/>
      <c r="B272" s="246"/>
      <c r="C272" s="77"/>
      <c r="D272" s="24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</row>
    <row r="273" spans="1:18" ht="12" hidden="1">
      <c r="A273" s="77"/>
      <c r="B273" s="246"/>
      <c r="C273" s="77"/>
      <c r="D273" s="24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</row>
    <row r="274" spans="1:18" ht="12" hidden="1">
      <c r="A274" s="77"/>
      <c r="B274" s="246"/>
      <c r="C274" s="77"/>
      <c r="D274" s="24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</row>
    <row r="275" spans="1:18" ht="12" hidden="1">
      <c r="A275" s="77"/>
      <c r="B275" s="246"/>
      <c r="C275" s="77"/>
      <c r="D275" s="24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</row>
    <row r="276" spans="1:18" ht="12" hidden="1">
      <c r="A276" s="77"/>
      <c r="B276" s="246"/>
      <c r="C276" s="77"/>
      <c r="D276" s="24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</row>
    <row r="277" spans="1:18" ht="12" hidden="1">
      <c r="A277" s="77"/>
      <c r="B277" s="246"/>
      <c r="C277" s="77"/>
      <c r="D277" s="24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</row>
    <row r="278" spans="1:18" ht="12" hidden="1">
      <c r="A278" s="77"/>
      <c r="B278" s="246"/>
      <c r="C278" s="77"/>
      <c r="D278" s="24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</row>
    <row r="279" spans="1:18" ht="12" hidden="1">
      <c r="A279" s="77"/>
      <c r="B279" s="246"/>
      <c r="C279" s="77"/>
      <c r="D279" s="24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</row>
    <row r="280" spans="1:18" ht="12" hidden="1">
      <c r="A280" s="77"/>
      <c r="B280" s="246"/>
      <c r="C280" s="77"/>
      <c r="D280" s="24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</row>
    <row r="281" spans="1:18" ht="12" hidden="1">
      <c r="A281" s="77"/>
      <c r="B281" s="246"/>
      <c r="C281" s="77"/>
      <c r="D281" s="24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</row>
    <row r="282" spans="1:18" ht="12" hidden="1">
      <c r="A282" s="77"/>
      <c r="B282" s="246"/>
      <c r="C282" s="77"/>
      <c r="D282" s="24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</row>
    <row r="283" spans="1:18" ht="12" hidden="1">
      <c r="A283" s="77"/>
      <c r="B283" s="246"/>
      <c r="C283" s="77"/>
      <c r="D283" s="24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</row>
    <row r="284" spans="1:18" ht="12" hidden="1">
      <c r="A284" s="77"/>
      <c r="B284" s="246"/>
      <c r="C284" s="77"/>
      <c r="D284" s="24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</row>
    <row r="285" spans="1:18" ht="12" hidden="1">
      <c r="A285" s="77"/>
      <c r="B285" s="246"/>
      <c r="C285" s="77"/>
      <c r="D285" s="24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</row>
    <row r="286" spans="1:18" ht="12" hidden="1">
      <c r="A286" s="77"/>
      <c r="B286" s="246"/>
      <c r="C286" s="77"/>
      <c r="D286" s="24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</row>
    <row r="287" spans="1:18" ht="12" hidden="1">
      <c r="A287" s="77"/>
      <c r="B287" s="246"/>
      <c r="C287" s="77"/>
      <c r="D287" s="24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</row>
    <row r="288" spans="1:18" ht="12" hidden="1">
      <c r="A288" s="77"/>
      <c r="B288" s="246"/>
      <c r="C288" s="77"/>
      <c r="D288" s="24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</row>
    <row r="289" spans="1:18" ht="12" hidden="1">
      <c r="A289" s="77"/>
      <c r="B289" s="246"/>
      <c r="C289" s="77"/>
      <c r="D289" s="24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</row>
    <row r="290" spans="1:18" ht="12" hidden="1">
      <c r="A290" s="77"/>
      <c r="B290" s="246"/>
      <c r="C290" s="77"/>
      <c r="D290" s="24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</row>
    <row r="291" spans="1:18" ht="12" hidden="1">
      <c r="A291" s="77"/>
      <c r="B291" s="246"/>
      <c r="C291" s="77"/>
      <c r="D291" s="24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</row>
    <row r="292" spans="1:18" ht="12" hidden="1">
      <c r="A292" s="77"/>
      <c r="B292" s="246"/>
      <c r="C292" s="77"/>
      <c r="D292" s="24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</row>
    <row r="293" spans="1:18" ht="12" hidden="1">
      <c r="A293" s="77"/>
      <c r="B293" s="246"/>
      <c r="C293" s="77"/>
      <c r="D293" s="24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</row>
    <row r="294" spans="1:18" ht="12" hidden="1">
      <c r="A294" s="77"/>
      <c r="B294" s="246"/>
      <c r="C294" s="77"/>
      <c r="D294" s="24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</row>
    <row r="295" spans="1:18" ht="12" hidden="1">
      <c r="A295" s="77"/>
      <c r="B295" s="246"/>
      <c r="C295" s="77"/>
      <c r="D295" s="24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</row>
    <row r="296" spans="1:18" ht="12" hidden="1">
      <c r="A296" s="77"/>
      <c r="B296" s="246"/>
      <c r="C296" s="77"/>
      <c r="D296" s="24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</row>
    <row r="297" spans="1:18" ht="12" hidden="1">
      <c r="A297" s="77"/>
      <c r="B297" s="246"/>
      <c r="C297" s="77"/>
      <c r="D297" s="24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</row>
    <row r="298" spans="1:18" ht="12" hidden="1">
      <c r="A298" s="77"/>
      <c r="B298" s="246"/>
      <c r="C298" s="77"/>
      <c r="D298" s="24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</row>
    <row r="299" spans="1:18" ht="12" hidden="1">
      <c r="A299" s="77"/>
      <c r="B299" s="246"/>
      <c r="C299" s="77"/>
      <c r="D299" s="24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</row>
    <row r="300" spans="1:18" ht="12" hidden="1">
      <c r="A300" s="77"/>
      <c r="B300" s="246"/>
      <c r="C300" s="77"/>
      <c r="D300" s="24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</row>
    <row r="301" spans="1:18" ht="12" hidden="1">
      <c r="A301" s="77"/>
      <c r="B301" s="246"/>
      <c r="C301" s="77"/>
      <c r="D301" s="247"/>
      <c r="E301" s="77"/>
      <c r="F301" s="77"/>
      <c r="G301" s="8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</row>
    <row r="302" spans="1:18" ht="12" hidden="1">
      <c r="A302" s="77"/>
      <c r="B302" s="246"/>
      <c r="C302" s="77"/>
      <c r="D302" s="24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</row>
    <row r="303" spans="1:18" ht="12" hidden="1">
      <c r="A303" s="77"/>
      <c r="B303" s="246"/>
      <c r="C303" s="77"/>
      <c r="D303" s="24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</row>
    <row r="304" spans="1:18" ht="12" hidden="1">
      <c r="A304" s="77"/>
      <c r="B304" s="246"/>
      <c r="C304" s="77"/>
      <c r="D304" s="24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</row>
    <row r="305" spans="1:18" ht="12" hidden="1">
      <c r="A305" s="77"/>
      <c r="B305" s="246"/>
      <c r="C305" s="77"/>
      <c r="D305" s="24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</row>
    <row r="306" spans="1:18" ht="12" hidden="1">
      <c r="A306" s="77"/>
      <c r="B306" s="246"/>
      <c r="C306" s="77"/>
      <c r="D306" s="24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</row>
    <row r="307" spans="1:18" ht="12" hidden="1">
      <c r="A307" s="77"/>
      <c r="B307" s="246"/>
      <c r="C307" s="77"/>
      <c r="D307" s="24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</row>
    <row r="308" spans="1:18" ht="12" hidden="1">
      <c r="A308" s="77"/>
      <c r="B308" s="246"/>
      <c r="C308" s="77"/>
      <c r="D308" s="24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</row>
    <row r="309" spans="1:18" ht="12" hidden="1">
      <c r="A309" s="77"/>
      <c r="B309" s="246"/>
      <c r="C309" s="77"/>
      <c r="D309" s="24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</row>
    <row r="310" spans="1:18" ht="12" hidden="1">
      <c r="A310" s="77"/>
      <c r="B310" s="246"/>
      <c r="C310" s="77"/>
      <c r="D310" s="24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</row>
    <row r="311" spans="1:18" ht="12" hidden="1">
      <c r="A311" s="77"/>
      <c r="B311" s="246"/>
      <c r="C311" s="77"/>
      <c r="D311" s="24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</row>
    <row r="312" spans="1:18" ht="12" hidden="1">
      <c r="A312" s="77"/>
      <c r="B312" s="246"/>
      <c r="C312" s="77"/>
      <c r="D312" s="24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</row>
    <row r="313" spans="1:18" ht="12" hidden="1">
      <c r="A313" s="77"/>
      <c r="B313" s="246"/>
      <c r="C313" s="77"/>
      <c r="D313" s="24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</row>
    <row r="314" spans="1:18" ht="12" hidden="1">
      <c r="A314" s="77"/>
      <c r="B314" s="246"/>
      <c r="C314" s="77"/>
      <c r="D314" s="24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</row>
    <row r="315" spans="1:18" ht="12" hidden="1">
      <c r="A315" s="77"/>
      <c r="B315" s="246"/>
      <c r="C315" s="77"/>
      <c r="D315" s="24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</row>
    <row r="316" spans="1:18" ht="12" hidden="1">
      <c r="A316" s="77"/>
      <c r="B316" s="246"/>
      <c r="C316" s="77"/>
      <c r="D316" s="24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</row>
    <row r="317" spans="1:18" ht="12" hidden="1">
      <c r="A317" s="77"/>
      <c r="B317" s="246"/>
      <c r="C317" s="77"/>
      <c r="D317" s="24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</row>
    <row r="318" spans="1:18" ht="12" hidden="1">
      <c r="A318" s="77"/>
      <c r="B318" s="246"/>
      <c r="C318" s="77"/>
      <c r="D318" s="24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</row>
    <row r="319" spans="1:18" ht="12" hidden="1">
      <c r="A319" s="77"/>
      <c r="B319" s="246"/>
      <c r="C319" s="77"/>
      <c r="D319" s="24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</row>
    <row r="320" spans="1:18" ht="12" hidden="1">
      <c r="A320" s="77"/>
      <c r="B320" s="246"/>
      <c r="C320" s="77"/>
      <c r="D320" s="24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</row>
    <row r="321" spans="1:18" ht="12" hidden="1">
      <c r="A321" s="77"/>
      <c r="B321" s="246"/>
      <c r="C321" s="77"/>
      <c r="D321" s="24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</row>
    <row r="322" spans="1:18" ht="12" hidden="1">
      <c r="A322" s="77"/>
      <c r="B322" s="246"/>
      <c r="C322" s="77"/>
      <c r="D322" s="24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</row>
    <row r="323" spans="1:18" ht="12">
      <c r="A323" s="77"/>
      <c r="B323" s="246"/>
      <c r="C323" s="77"/>
      <c r="D323" s="24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</row>
    <row r="324" spans="1:18" ht="12">
      <c r="A324" s="77"/>
      <c r="B324" s="246"/>
      <c r="C324" s="77"/>
      <c r="D324" s="24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</row>
  </sheetData>
  <sheetProtection sheet="1" objects="1" scenarios="1"/>
  <mergeCells count="3">
    <mergeCell ref="BA19:BC19"/>
    <mergeCell ref="BA18:BC18"/>
    <mergeCell ref="BA20:BC20"/>
  </mergeCells>
  <printOptions/>
  <pageMargins left="0.75" right="0.75" top="1" bottom="1" header="0" footer="0"/>
  <pageSetup fitToHeight="1" fitToWidth="1"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S52"/>
  <sheetViews>
    <sheetView zoomScalePageLayoutView="0" workbookViewId="0" topLeftCell="A4">
      <selection activeCell="B30" sqref="B30"/>
    </sheetView>
  </sheetViews>
  <sheetFormatPr defaultColWidth="9.140625" defaultRowHeight="12.75"/>
  <cols>
    <col min="1" max="1" width="18.7109375" style="0" customWidth="1"/>
    <col min="2" max="4" width="14.421875" style="0" customWidth="1"/>
    <col min="5" max="5" width="6.00390625" style="2" customWidth="1"/>
    <col min="6" max="6" width="4.140625" style="2" customWidth="1"/>
    <col min="7" max="7" width="2.421875" style="2" customWidth="1"/>
    <col min="8" max="8" width="8.421875" style="2" customWidth="1"/>
    <col min="9" max="9" width="7.57421875" style="0" hidden="1" customWidth="1"/>
    <col min="10" max="17" width="8.421875" style="0" hidden="1" customWidth="1"/>
  </cols>
  <sheetData>
    <row r="1" spans="1:8" ht="20.25">
      <c r="A1" s="76" t="s">
        <v>35</v>
      </c>
      <c r="B1" s="77"/>
      <c r="C1" s="77"/>
      <c r="D1" s="77"/>
      <c r="E1" s="77"/>
      <c r="F1" s="77"/>
      <c r="G1" s="77"/>
      <c r="H1" s="77"/>
    </row>
    <row r="2" spans="1:8" ht="12.75">
      <c r="A2" s="77"/>
      <c r="B2" s="77"/>
      <c r="C2" s="77"/>
      <c r="D2" s="77"/>
      <c r="E2" s="77"/>
      <c r="F2" s="77"/>
      <c r="G2" s="78"/>
      <c r="H2" s="77"/>
    </row>
    <row r="3" spans="1:8" ht="12.75">
      <c r="A3" s="87"/>
      <c r="B3" s="87"/>
      <c r="C3" s="77"/>
      <c r="D3" s="77"/>
      <c r="E3" s="77"/>
      <c r="F3" s="77"/>
      <c r="G3" s="77"/>
      <c r="H3" s="77"/>
    </row>
    <row r="4" spans="1:8" ht="15.75" thickBot="1">
      <c r="A4" s="185" t="s">
        <v>131</v>
      </c>
      <c r="B4" s="87"/>
      <c r="C4" s="87"/>
      <c r="D4" s="206"/>
      <c r="E4" s="77"/>
      <c r="F4" s="77"/>
      <c r="G4" s="77"/>
      <c r="H4" s="77"/>
    </row>
    <row r="5" spans="1:8" ht="16.5" thickBot="1" thickTop="1">
      <c r="A5" s="185" t="s">
        <v>119</v>
      </c>
      <c r="B5" s="77"/>
      <c r="C5" s="207"/>
      <c r="D5" s="208"/>
      <c r="E5" s="77"/>
      <c r="F5" s="77"/>
      <c r="G5" s="77"/>
      <c r="H5" s="77"/>
    </row>
    <row r="6" spans="1:8" ht="5.25" customHeight="1" thickTop="1">
      <c r="A6" s="185"/>
      <c r="B6" s="77"/>
      <c r="C6" s="87"/>
      <c r="D6" s="85"/>
      <c r="E6" s="77"/>
      <c r="F6" s="77"/>
      <c r="G6" s="77"/>
      <c r="H6" s="77"/>
    </row>
    <row r="7" spans="1:19" ht="30" customHeight="1" thickBot="1">
      <c r="A7" s="87"/>
      <c r="B7" s="87"/>
      <c r="C7" s="87"/>
      <c r="D7" s="87"/>
      <c r="E7" s="87"/>
      <c r="F7" s="87"/>
      <c r="G7" s="87"/>
      <c r="H7" s="87"/>
      <c r="S7" s="7"/>
    </row>
    <row r="8" spans="1:8" ht="12.75">
      <c r="A8" s="209" t="s">
        <v>13</v>
      </c>
      <c r="B8" s="210" t="s">
        <v>36</v>
      </c>
      <c r="C8" s="210" t="s">
        <v>37</v>
      </c>
      <c r="D8" s="211" t="s">
        <v>38</v>
      </c>
      <c r="E8" s="212" t="s">
        <v>20</v>
      </c>
      <c r="F8" s="213"/>
      <c r="G8" s="192"/>
      <c r="H8" s="87"/>
    </row>
    <row r="9" spans="1:8" ht="13.5" thickBot="1">
      <c r="A9" s="214"/>
      <c r="B9" s="215" t="s">
        <v>24</v>
      </c>
      <c r="C9" s="215" t="s">
        <v>39</v>
      </c>
      <c r="D9" s="216"/>
      <c r="E9" s="190"/>
      <c r="F9" s="190"/>
      <c r="G9" s="202"/>
      <c r="H9" s="87"/>
    </row>
    <row r="10" spans="1:11" ht="13.5" thickTop="1">
      <c r="A10" s="217" t="s">
        <v>40</v>
      </c>
      <c r="B10" s="237"/>
      <c r="C10" s="218"/>
      <c r="D10" s="119"/>
      <c r="E10" s="21">
        <v>8104</v>
      </c>
      <c r="F10" s="323" t="s">
        <v>142</v>
      </c>
      <c r="G10" s="23"/>
      <c r="H10" s="87"/>
      <c r="I10">
        <f aca="true" t="shared" si="0" ref="I10:I41">IF($B11&lt;&gt;0,E10+E11,0)</f>
        <v>15605</v>
      </c>
      <c r="J10">
        <f aca="true" t="shared" si="1" ref="J10:J41">IF($B11&lt;&gt;0,F10+F11,0)</f>
        <v>4</v>
      </c>
      <c r="K10">
        <f aca="true" t="shared" si="2" ref="K10:K41">IF($B11&lt;&gt;0,G10+G11,0)</f>
        <v>0</v>
      </c>
    </row>
    <row r="11" spans="1:19" ht="12.75">
      <c r="A11" s="222" t="s">
        <v>41</v>
      </c>
      <c r="B11" s="46">
        <v>8460980</v>
      </c>
      <c r="C11" s="478">
        <f>((B11/$B$43)*Handelsomkostninger!$B$44)+((B11/$B$50)*Handelsomkostninger!$B$46)</f>
        <v>51953.77712310791</v>
      </c>
      <c r="D11" s="475">
        <f>ROUND(B11+C11,0)</f>
        <v>8512934</v>
      </c>
      <c r="E11" s="24">
        <v>7501</v>
      </c>
      <c r="F11" s="322" t="s">
        <v>141</v>
      </c>
      <c r="G11" s="26"/>
      <c r="H11" s="319"/>
      <c r="I11">
        <f t="shared" si="0"/>
        <v>0</v>
      </c>
      <c r="J11">
        <f t="shared" si="1"/>
        <v>0</v>
      </c>
      <c r="K11">
        <f t="shared" si="2"/>
        <v>0</v>
      </c>
      <c r="S11" s="7"/>
    </row>
    <row r="12" spans="1:11" ht="12.75">
      <c r="A12" s="483" t="s">
        <v>124</v>
      </c>
      <c r="B12" s="238"/>
      <c r="C12" s="479"/>
      <c r="D12" s="476"/>
      <c r="E12" s="21">
        <v>8104</v>
      </c>
      <c r="F12" s="323" t="s">
        <v>143</v>
      </c>
      <c r="G12" s="23"/>
      <c r="H12" s="87"/>
      <c r="I12">
        <f>IF($B15&lt;&gt;0,E12+E15,0)</f>
        <v>15606</v>
      </c>
      <c r="J12">
        <f>IF($B15&lt;&gt;0,F12+F15,0)</f>
        <v>6</v>
      </c>
      <c r="K12">
        <f>IF($B15&lt;&gt;0,G12+G15,0)</f>
        <v>0</v>
      </c>
    </row>
    <row r="13" spans="1:8" ht="12.75">
      <c r="A13" s="225"/>
      <c r="B13" s="46">
        <v>339020</v>
      </c>
      <c r="C13" s="480">
        <f>((B13/$B$43)*Handelsomkostninger!$B$44)+((B13/$B$51)*Handelsomkostninger!$B$48)</f>
        <v>1041.638949999132</v>
      </c>
      <c r="D13" s="475">
        <f>ROUND(B13+C13,0)</f>
        <v>340062</v>
      </c>
      <c r="E13" s="24">
        <v>7503</v>
      </c>
      <c r="F13" s="322">
        <v>10</v>
      </c>
      <c r="G13" s="26"/>
      <c r="H13" s="87"/>
    </row>
    <row r="14" spans="1:8" ht="12.75">
      <c r="A14" s="224" t="s">
        <v>42</v>
      </c>
      <c r="B14" s="238"/>
      <c r="C14" s="481"/>
      <c r="D14" s="476"/>
      <c r="E14" s="21">
        <v>8104</v>
      </c>
      <c r="F14" s="323" t="s">
        <v>144</v>
      </c>
      <c r="G14" s="23"/>
      <c r="H14" s="87"/>
    </row>
    <row r="15" spans="1:11" ht="12.75">
      <c r="A15" s="484"/>
      <c r="B15" s="46">
        <v>1000000</v>
      </c>
      <c r="C15" s="478">
        <f>((B15/$B$43)*Handelsomkostninger!$B$44)+((B15/$B$50)*Handelsomkostninger!$B$46)</f>
        <v>6140.397108030975</v>
      </c>
      <c r="D15" s="475">
        <f>ROUND(B15+C15,0)</f>
        <v>1006140</v>
      </c>
      <c r="E15" s="24">
        <v>7502</v>
      </c>
      <c r="F15" s="322" t="s">
        <v>145</v>
      </c>
      <c r="G15" s="26"/>
      <c r="H15" s="87"/>
      <c r="I15">
        <f t="shared" si="0"/>
        <v>0</v>
      </c>
      <c r="J15">
        <f t="shared" si="1"/>
        <v>0</v>
      </c>
      <c r="K15">
        <f t="shared" si="2"/>
        <v>0</v>
      </c>
    </row>
    <row r="16" spans="1:11" ht="12.75">
      <c r="A16" s="226" t="s">
        <v>43</v>
      </c>
      <c r="B16" s="238"/>
      <c r="C16" s="481"/>
      <c r="D16" s="476"/>
      <c r="E16" s="21">
        <v>8104</v>
      </c>
      <c r="F16" s="323">
        <v>45</v>
      </c>
      <c r="G16" s="23"/>
      <c r="H16" s="87"/>
      <c r="I16">
        <f t="shared" si="0"/>
        <v>0</v>
      </c>
      <c r="J16">
        <f t="shared" si="1"/>
        <v>0</v>
      </c>
      <c r="K16">
        <f t="shared" si="2"/>
        <v>0</v>
      </c>
    </row>
    <row r="17" spans="1:11" ht="12.75">
      <c r="A17" s="484"/>
      <c r="B17" s="46">
        <v>0</v>
      </c>
      <c r="C17" s="478">
        <f>((B17/$B$43)*Handelsomkostninger!$B$44)+((B17/$B$50)*Handelsomkostninger!$B$46)</f>
        <v>0</v>
      </c>
      <c r="D17" s="475">
        <f>ROUND(B17+C17,0)</f>
        <v>0</v>
      </c>
      <c r="E17" s="24">
        <v>7501</v>
      </c>
      <c r="F17" s="322">
        <v>20</v>
      </c>
      <c r="G17" s="26"/>
      <c r="H17" s="87"/>
      <c r="I17">
        <f t="shared" si="0"/>
        <v>0</v>
      </c>
      <c r="J17">
        <f t="shared" si="1"/>
        <v>0</v>
      </c>
      <c r="K17">
        <f t="shared" si="2"/>
        <v>0</v>
      </c>
    </row>
    <row r="18" spans="1:11" ht="12.75">
      <c r="A18" s="226" t="s">
        <v>44</v>
      </c>
      <c r="B18" s="238"/>
      <c r="C18" s="481"/>
      <c r="D18" s="476"/>
      <c r="E18" s="21">
        <v>8104</v>
      </c>
      <c r="F18" s="323">
        <v>45</v>
      </c>
      <c r="G18" s="23"/>
      <c r="H18" s="87"/>
      <c r="I18">
        <f t="shared" si="0"/>
        <v>0</v>
      </c>
      <c r="J18">
        <f t="shared" si="1"/>
        <v>0</v>
      </c>
      <c r="K18">
        <f t="shared" si="2"/>
        <v>0</v>
      </c>
    </row>
    <row r="19" spans="1:11" ht="12.75">
      <c r="A19" s="484"/>
      <c r="B19" s="46">
        <v>0</v>
      </c>
      <c r="C19" s="478">
        <f>((B19/$B$43)*Handelsomkostninger!$B$44)+((B19/$B$50)*Handelsomkostninger!$B$46)</f>
        <v>0</v>
      </c>
      <c r="D19" s="475">
        <f>ROUND(B19+C19,0)</f>
        <v>0</v>
      </c>
      <c r="E19" s="24">
        <v>7501</v>
      </c>
      <c r="F19" s="322">
        <v>20</v>
      </c>
      <c r="G19" s="26"/>
      <c r="H19" s="87"/>
      <c r="I19">
        <f t="shared" si="0"/>
        <v>0</v>
      </c>
      <c r="J19">
        <f t="shared" si="1"/>
        <v>0</v>
      </c>
      <c r="K19">
        <f t="shared" si="2"/>
        <v>0</v>
      </c>
    </row>
    <row r="20" spans="1:11" ht="12.75">
      <c r="A20" s="227" t="s">
        <v>45</v>
      </c>
      <c r="B20" s="238"/>
      <c r="C20" s="481"/>
      <c r="D20" s="476"/>
      <c r="E20" s="21">
        <v>8104</v>
      </c>
      <c r="F20" s="323">
        <v>80</v>
      </c>
      <c r="G20" s="23"/>
      <c r="H20" s="137" t="s">
        <v>46</v>
      </c>
      <c r="I20">
        <f t="shared" si="0"/>
        <v>15605</v>
      </c>
      <c r="J20">
        <f t="shared" si="1"/>
        <v>120</v>
      </c>
      <c r="K20">
        <f t="shared" si="2"/>
        <v>0</v>
      </c>
    </row>
    <row r="21" spans="1:11" ht="12.75">
      <c r="A21" s="484"/>
      <c r="B21" s="46">
        <v>1100000</v>
      </c>
      <c r="C21" s="478">
        <f>((B21/$B$43)*Handelsomkostninger!$B$44)+((B21/$B$50)*Handelsomkostninger!$B$46)</f>
        <v>6754.436818834071</v>
      </c>
      <c r="D21" s="475">
        <f>ROUND(B21+C21,0)</f>
        <v>1106754</v>
      </c>
      <c r="E21" s="24">
        <v>7501</v>
      </c>
      <c r="F21" s="322">
        <v>40</v>
      </c>
      <c r="G21" s="26"/>
      <c r="H21" s="87"/>
      <c r="I21">
        <f t="shared" si="0"/>
        <v>0</v>
      </c>
      <c r="J21">
        <f t="shared" si="1"/>
        <v>0</v>
      </c>
      <c r="K21">
        <f t="shared" si="2"/>
        <v>0</v>
      </c>
    </row>
    <row r="22" spans="1:11" ht="12.75">
      <c r="A22" s="227" t="s">
        <v>47</v>
      </c>
      <c r="B22" s="308"/>
      <c r="C22" s="481"/>
      <c r="D22" s="228"/>
      <c r="E22" s="21">
        <v>8104</v>
      </c>
      <c r="F22" s="323" t="s">
        <v>54</v>
      </c>
      <c r="G22" s="23"/>
      <c r="H22" s="87"/>
      <c r="I22">
        <f t="shared" si="0"/>
        <v>0</v>
      </c>
      <c r="J22">
        <f t="shared" si="1"/>
        <v>0</v>
      </c>
      <c r="K22">
        <f t="shared" si="2"/>
        <v>0</v>
      </c>
    </row>
    <row r="23" spans="1:11" ht="12.75">
      <c r="A23" s="484"/>
      <c r="B23" s="47">
        <v>0</v>
      </c>
      <c r="C23" s="478">
        <f>((B23/$B$43)*Handelsomkostninger!$B$44)+((B23/$B$50)*Handelsomkostninger!$B$46)</f>
        <v>0</v>
      </c>
      <c r="D23" s="229">
        <f>ROUND(B23+C23,0)</f>
        <v>0</v>
      </c>
      <c r="E23" s="24">
        <v>7501</v>
      </c>
      <c r="F23" s="322">
        <v>15</v>
      </c>
      <c r="G23" s="26"/>
      <c r="H23" s="87"/>
      <c r="I23">
        <f t="shared" si="0"/>
        <v>0</v>
      </c>
      <c r="J23">
        <f t="shared" si="1"/>
        <v>0</v>
      </c>
      <c r="K23">
        <f t="shared" si="2"/>
        <v>0</v>
      </c>
    </row>
    <row r="24" spans="1:11" ht="12.75">
      <c r="A24" s="226" t="s">
        <v>48</v>
      </c>
      <c r="B24" s="308"/>
      <c r="C24" s="481"/>
      <c r="D24" s="228"/>
      <c r="E24" s="21">
        <v>8104</v>
      </c>
      <c r="F24" s="323" t="s">
        <v>146</v>
      </c>
      <c r="G24" s="23"/>
      <c r="H24" s="87"/>
      <c r="I24">
        <f t="shared" si="0"/>
        <v>0</v>
      </c>
      <c r="J24">
        <f t="shared" si="1"/>
        <v>0</v>
      </c>
      <c r="K24">
        <f t="shared" si="2"/>
        <v>0</v>
      </c>
    </row>
    <row r="25" spans="1:11" ht="12.75">
      <c r="A25" s="484"/>
      <c r="B25" s="47">
        <v>0</v>
      </c>
      <c r="C25" s="480">
        <f>((B25/$B$43)*Handelsomkostninger!$B$44)+((B25/$B$51)*Handelsomkostninger!$B$48)</f>
        <v>0</v>
      </c>
      <c r="D25" s="229">
        <f>ROUND(B25+C25,0)</f>
        <v>0</v>
      </c>
      <c r="E25" s="33">
        <v>7503</v>
      </c>
      <c r="F25" s="322">
        <v>30</v>
      </c>
      <c r="G25" s="26"/>
      <c r="H25" s="87"/>
      <c r="I25">
        <f t="shared" si="0"/>
        <v>0</v>
      </c>
      <c r="J25">
        <f t="shared" si="1"/>
        <v>0</v>
      </c>
      <c r="K25">
        <f t="shared" si="2"/>
        <v>0</v>
      </c>
    </row>
    <row r="26" spans="1:11" ht="12.75">
      <c r="A26" s="485" t="s">
        <v>133</v>
      </c>
      <c r="B26" s="238"/>
      <c r="C26" s="481"/>
      <c r="D26" s="476"/>
      <c r="E26" s="21">
        <v>8104</v>
      </c>
      <c r="F26" s="22" t="s">
        <v>160</v>
      </c>
      <c r="G26" s="23"/>
      <c r="H26" s="319" t="s">
        <v>46</v>
      </c>
      <c r="I26">
        <f t="shared" si="0"/>
        <v>15608</v>
      </c>
      <c r="J26" t="e">
        <f t="shared" si="1"/>
        <v>#VALUE!</v>
      </c>
      <c r="K26">
        <f t="shared" si="2"/>
        <v>0</v>
      </c>
    </row>
    <row r="27" spans="1:11" ht="12.75">
      <c r="A27" s="205" t="s">
        <v>137</v>
      </c>
      <c r="B27" s="46">
        <v>600000</v>
      </c>
      <c r="C27" s="480">
        <f>((B27/$B$43)*Handelsomkostninger!$B$44)+((B27/$B$51)*Handelsomkostninger!$B$48)</f>
        <v>1843.4999999984636</v>
      </c>
      <c r="D27" s="475">
        <f>ROUND(B27+C27,0)</f>
        <v>601843</v>
      </c>
      <c r="E27" s="24">
        <v>7504</v>
      </c>
      <c r="F27" s="420" t="s">
        <v>141</v>
      </c>
      <c r="G27" s="26"/>
      <c r="H27" s="230"/>
      <c r="I27">
        <f t="shared" si="0"/>
        <v>0</v>
      </c>
      <c r="J27">
        <f t="shared" si="1"/>
        <v>0</v>
      </c>
      <c r="K27">
        <f t="shared" si="2"/>
        <v>0</v>
      </c>
    </row>
    <row r="28" spans="1:11" ht="12.75">
      <c r="A28" s="227" t="s">
        <v>49</v>
      </c>
      <c r="B28" s="238"/>
      <c r="C28" s="481"/>
      <c r="D28" s="476"/>
      <c r="E28" s="21">
        <v>8104</v>
      </c>
      <c r="F28" s="323" t="s">
        <v>147</v>
      </c>
      <c r="G28" s="23"/>
      <c r="H28" s="137" t="s">
        <v>50</v>
      </c>
      <c r="I28">
        <f t="shared" si="0"/>
        <v>12215</v>
      </c>
      <c r="J28" t="e">
        <f t="shared" si="1"/>
        <v>#VALUE!</v>
      </c>
      <c r="K28">
        <f t="shared" si="2"/>
        <v>0</v>
      </c>
    </row>
    <row r="29" spans="1:11" ht="12.75">
      <c r="A29" s="484"/>
      <c r="B29" s="46">
        <v>1E-05</v>
      </c>
      <c r="C29" s="480">
        <f>((B29/$B$43)*Handelsomkostninger!$B$44)+((B29/$B$51)*Handelsomkostninger!$B$48)</f>
        <v>3.0724999999974396E-08</v>
      </c>
      <c r="D29" s="475">
        <f>ROUND(B29+C29,0)</f>
        <v>0</v>
      </c>
      <c r="E29" s="24">
        <v>4111</v>
      </c>
      <c r="F29" s="25" t="s">
        <v>118</v>
      </c>
      <c r="G29" s="26"/>
      <c r="I29">
        <f t="shared" si="0"/>
        <v>0</v>
      </c>
      <c r="J29">
        <f t="shared" si="1"/>
        <v>0</v>
      </c>
      <c r="K29">
        <f t="shared" si="2"/>
        <v>0</v>
      </c>
    </row>
    <row r="30" spans="1:11" ht="12.75">
      <c r="A30" s="227" t="s">
        <v>51</v>
      </c>
      <c r="B30" s="238"/>
      <c r="C30" s="481"/>
      <c r="D30" s="476"/>
      <c r="E30" s="21">
        <v>8104</v>
      </c>
      <c r="F30" s="323" t="s">
        <v>147</v>
      </c>
      <c r="G30" s="23"/>
      <c r="H30" s="137" t="s">
        <v>50</v>
      </c>
      <c r="I30">
        <f t="shared" si="0"/>
        <v>12305</v>
      </c>
      <c r="J30" t="e">
        <f t="shared" si="1"/>
        <v>#VALUE!</v>
      </c>
      <c r="K30">
        <f t="shared" si="2"/>
        <v>0</v>
      </c>
    </row>
    <row r="31" spans="1:11" ht="12.75">
      <c r="A31" s="484"/>
      <c r="B31" s="46">
        <v>480000</v>
      </c>
      <c r="C31" s="480">
        <f>((B31/$B$43)*Handelsomkostninger!$B$44)+((B31/$B$51)*Handelsomkostninger!$B$48)</f>
        <v>1474.799999998771</v>
      </c>
      <c r="D31" s="475">
        <f>ROUND(B31+C31,0)</f>
        <v>481475</v>
      </c>
      <c r="E31" s="24">
        <v>4201</v>
      </c>
      <c r="F31" s="25" t="s">
        <v>118</v>
      </c>
      <c r="G31" s="26"/>
      <c r="I31">
        <f t="shared" si="0"/>
        <v>0</v>
      </c>
      <c r="J31">
        <f t="shared" si="1"/>
        <v>0</v>
      </c>
      <c r="K31">
        <f t="shared" si="2"/>
        <v>0</v>
      </c>
    </row>
    <row r="32" spans="1:11" ht="12">
      <c r="A32" s="485" t="s">
        <v>52</v>
      </c>
      <c r="B32" s="238"/>
      <c r="C32" s="481"/>
      <c r="D32" s="476"/>
      <c r="E32" s="21">
        <v>8104</v>
      </c>
      <c r="F32" s="22">
        <v>61</v>
      </c>
      <c r="G32" s="23"/>
      <c r="H32" s="87"/>
      <c r="I32">
        <f t="shared" si="0"/>
        <v>8148</v>
      </c>
      <c r="J32">
        <f t="shared" si="1"/>
        <v>61</v>
      </c>
      <c r="K32">
        <f t="shared" si="2"/>
        <v>9</v>
      </c>
    </row>
    <row r="33" spans="1:11" ht="12">
      <c r="A33" s="484"/>
      <c r="B33" s="46">
        <v>20000</v>
      </c>
      <c r="C33" s="480">
        <f>((B33/$B$43)*Handelsomkostninger!$B$44)+((B33/$B$51)*Handelsomkostninger!$B$48)</f>
        <v>61.44999999994879</v>
      </c>
      <c r="D33" s="475">
        <f>ROUND(B33+C33,0)</f>
        <v>20061</v>
      </c>
      <c r="E33" s="24">
        <v>44</v>
      </c>
      <c r="F33" s="25"/>
      <c r="G33" s="26">
        <v>9</v>
      </c>
      <c r="H33" s="87"/>
      <c r="I33">
        <f t="shared" si="0"/>
        <v>0</v>
      </c>
      <c r="J33">
        <f t="shared" si="1"/>
        <v>0</v>
      </c>
      <c r="K33">
        <f t="shared" si="2"/>
        <v>0</v>
      </c>
    </row>
    <row r="34" spans="1:11" ht="12">
      <c r="A34" s="226" t="s">
        <v>53</v>
      </c>
      <c r="B34" s="238"/>
      <c r="C34" s="481"/>
      <c r="D34" s="476"/>
      <c r="E34" s="21">
        <v>8104</v>
      </c>
      <c r="F34" s="22" t="s">
        <v>54</v>
      </c>
      <c r="G34" s="23"/>
      <c r="H34" s="87"/>
      <c r="I34">
        <f t="shared" si="0"/>
        <v>0</v>
      </c>
      <c r="J34">
        <f t="shared" si="1"/>
        <v>0</v>
      </c>
      <c r="K34">
        <f t="shared" si="2"/>
        <v>0</v>
      </c>
    </row>
    <row r="35" spans="1:11" ht="12">
      <c r="A35" s="205" t="s">
        <v>170</v>
      </c>
      <c r="B35" s="46">
        <v>0</v>
      </c>
      <c r="C35" s="480">
        <f>((B35/$B$43)*Handelsomkostninger!$B$44)+((B35/$B$51)*Handelsomkostninger!$B$48)</f>
        <v>0</v>
      </c>
      <c r="D35" s="475">
        <f>ROUND(B35+C35,0)</f>
        <v>0</v>
      </c>
      <c r="E35" s="24">
        <v>7501</v>
      </c>
      <c r="F35" s="322">
        <v>15</v>
      </c>
      <c r="G35" s="26"/>
      <c r="H35" s="87"/>
      <c r="I35">
        <f t="shared" si="0"/>
        <v>0</v>
      </c>
      <c r="J35">
        <f t="shared" si="1"/>
        <v>0</v>
      </c>
      <c r="K35">
        <f t="shared" si="2"/>
        <v>0</v>
      </c>
    </row>
    <row r="36" spans="1:11" ht="12">
      <c r="A36" s="226" t="s">
        <v>55</v>
      </c>
      <c r="B36" s="238"/>
      <c r="C36" s="481"/>
      <c r="D36" s="476"/>
      <c r="E36" s="21">
        <v>8104</v>
      </c>
      <c r="F36" s="22">
        <v>70</v>
      </c>
      <c r="G36" s="23"/>
      <c r="H36" s="87"/>
      <c r="I36">
        <f t="shared" si="0"/>
        <v>0</v>
      </c>
      <c r="J36">
        <f t="shared" si="1"/>
        <v>0</v>
      </c>
      <c r="K36">
        <f t="shared" si="2"/>
        <v>0</v>
      </c>
    </row>
    <row r="37" spans="1:11" ht="12">
      <c r="A37" s="205" t="s">
        <v>132</v>
      </c>
      <c r="B37" s="46">
        <v>0</v>
      </c>
      <c r="C37" s="480">
        <f>((B37/$B$43)*Handelsomkostninger!$B$44)+((B37/$B$51)*Handelsomkostninger!$B$48)</f>
        <v>0</v>
      </c>
      <c r="D37" s="475">
        <f>ROUND(B37+C37,0)</f>
        <v>0</v>
      </c>
      <c r="E37" s="50">
        <v>2150</v>
      </c>
      <c r="F37" s="341" t="s">
        <v>118</v>
      </c>
      <c r="G37" s="26"/>
      <c r="H37" s="87"/>
      <c r="I37">
        <f t="shared" si="0"/>
        <v>0</v>
      </c>
      <c r="J37">
        <f t="shared" si="1"/>
        <v>0</v>
      </c>
      <c r="K37">
        <f t="shared" si="2"/>
        <v>0</v>
      </c>
    </row>
    <row r="38" spans="1:11" ht="12">
      <c r="A38" s="226" t="s">
        <v>56</v>
      </c>
      <c r="B38" s="238"/>
      <c r="C38" s="481"/>
      <c r="D38" s="476"/>
      <c r="E38" s="21"/>
      <c r="F38" s="22"/>
      <c r="G38" s="23"/>
      <c r="H38" s="87"/>
      <c r="I38">
        <f t="shared" si="0"/>
        <v>0</v>
      </c>
      <c r="J38">
        <f t="shared" si="1"/>
        <v>0</v>
      </c>
      <c r="K38">
        <f t="shared" si="2"/>
        <v>0</v>
      </c>
    </row>
    <row r="39" spans="1:11" ht="12">
      <c r="A39" s="205"/>
      <c r="B39" s="46">
        <v>0</v>
      </c>
      <c r="C39" s="478">
        <f>((B39/$B$43)*Handelsomkostninger!$B$44)+((B39/$B$50)*Handelsomkostninger!$B$46)</f>
        <v>0</v>
      </c>
      <c r="D39" s="475">
        <f>ROUND(B39+C39,0)</f>
        <v>0</v>
      </c>
      <c r="E39" s="24"/>
      <c r="F39" s="25"/>
      <c r="G39" s="26"/>
      <c r="H39" s="87"/>
      <c r="I39">
        <f t="shared" si="0"/>
        <v>0</v>
      </c>
      <c r="J39">
        <f t="shared" si="1"/>
        <v>0</v>
      </c>
      <c r="K39">
        <f t="shared" si="2"/>
        <v>0</v>
      </c>
    </row>
    <row r="40" spans="1:11" ht="12">
      <c r="A40" s="226" t="s">
        <v>57</v>
      </c>
      <c r="B40" s="238"/>
      <c r="C40" s="482"/>
      <c r="D40" s="476"/>
      <c r="E40" s="21"/>
      <c r="F40" s="22"/>
      <c r="G40" s="23"/>
      <c r="H40" s="87"/>
      <c r="I40">
        <f t="shared" si="0"/>
        <v>0</v>
      </c>
      <c r="J40">
        <f t="shared" si="1"/>
        <v>0</v>
      </c>
      <c r="K40">
        <f t="shared" si="2"/>
        <v>0</v>
      </c>
    </row>
    <row r="41" spans="1:11" ht="12.75" thickBot="1">
      <c r="A41" s="205"/>
      <c r="B41" s="48">
        <v>0</v>
      </c>
      <c r="C41" s="480">
        <f>((B41/$B$43)*Handelsomkostninger!$B$44)+((B41/$B$51)*Handelsomkostninger!$B$48)</f>
        <v>0</v>
      </c>
      <c r="D41" s="477">
        <f>ROUND(B41+C41,0)</f>
        <v>0</v>
      </c>
      <c r="E41" s="42"/>
      <c r="F41" s="22"/>
      <c r="G41" s="23"/>
      <c r="H41" s="87"/>
      <c r="I41">
        <f t="shared" si="0"/>
        <v>0</v>
      </c>
      <c r="J41">
        <f t="shared" si="1"/>
        <v>0</v>
      </c>
      <c r="K41">
        <f t="shared" si="2"/>
        <v>0</v>
      </c>
    </row>
    <row r="42" spans="1:11" ht="13.5" thickTop="1">
      <c r="A42" s="242" t="s">
        <v>30</v>
      </c>
      <c r="B42" s="239"/>
      <c r="C42" s="241"/>
      <c r="D42" s="197"/>
      <c r="E42" s="219"/>
      <c r="F42" s="232"/>
      <c r="G42" s="233"/>
      <c r="H42" s="87"/>
      <c r="I42">
        <f>SUM(I10:I41)</f>
        <v>95092</v>
      </c>
      <c r="J42" t="e">
        <f>SUM(J10:J41)</f>
        <v>#VALUE!</v>
      </c>
      <c r="K42">
        <f>SUM(K10:K41)</f>
        <v>9</v>
      </c>
    </row>
    <row r="43" spans="1:8" ht="13.5" thickBot="1">
      <c r="A43" s="199"/>
      <c r="B43" s="200">
        <f>B11+B13+B15+B17+B19+B21+B23+B25+B27+B29+B31+B33+B35+B37+B39+B41</f>
        <v>12000000.00001</v>
      </c>
      <c r="C43" s="95">
        <f>C11+C13+C15+C17+C19+C21+C23+C25+C27+C29+C31+C33+C35+C37+C39+C41</f>
        <v>69269.99999999999</v>
      </c>
      <c r="D43" s="200">
        <f>SUM(D11:D41)</f>
        <v>12069269</v>
      </c>
      <c r="E43" s="234"/>
      <c r="F43" s="235"/>
      <c r="G43" s="236"/>
      <c r="H43" s="87"/>
    </row>
    <row r="44" spans="1:8" ht="16.5" customHeight="1">
      <c r="A44" s="87"/>
      <c r="B44" s="87"/>
      <c r="C44" s="87"/>
      <c r="D44" s="87"/>
      <c r="E44" s="87"/>
      <c r="F44" s="87"/>
      <c r="G44" s="87"/>
      <c r="H44" s="87"/>
    </row>
    <row r="45" spans="1:8" ht="0.75" customHeight="1">
      <c r="A45" s="87"/>
      <c r="B45" s="87"/>
      <c r="C45" s="87"/>
      <c r="D45" s="87"/>
      <c r="E45" s="87"/>
      <c r="F45" s="87"/>
      <c r="G45" s="87"/>
      <c r="H45" s="87"/>
    </row>
    <row r="46" spans="1:8" ht="12">
      <c r="A46" s="77" t="s">
        <v>58</v>
      </c>
      <c r="B46" s="77"/>
      <c r="C46" s="77"/>
      <c r="D46" s="77"/>
      <c r="E46" s="77"/>
      <c r="F46" s="77"/>
      <c r="G46" s="77"/>
      <c r="H46" s="77"/>
    </row>
    <row r="47" spans="1:8" ht="12">
      <c r="A47" s="77"/>
      <c r="B47" s="77"/>
      <c r="C47" s="77"/>
      <c r="D47" s="77"/>
      <c r="E47" s="77"/>
      <c r="F47" s="77"/>
      <c r="G47" s="77"/>
      <c r="H47" s="77"/>
    </row>
    <row r="48" spans="1:8" ht="15">
      <c r="A48" s="185"/>
      <c r="B48" s="87"/>
      <c r="C48" s="87"/>
      <c r="E48" s="77"/>
      <c r="F48" s="77"/>
      <c r="G48" s="77"/>
      <c r="H48" s="77"/>
    </row>
    <row r="49" spans="1:8" ht="12">
      <c r="A49" s="291"/>
      <c r="B49" s="231"/>
      <c r="C49" s="231"/>
      <c r="D49" s="231"/>
      <c r="E49" s="21"/>
      <c r="F49" s="51"/>
      <c r="G49" s="220"/>
      <c r="H49" s="87"/>
    </row>
    <row r="50" spans="1:8" ht="12" hidden="1">
      <c r="A50" s="474" t="s">
        <v>188</v>
      </c>
      <c r="B50" s="231">
        <f>+B11+B15+B17+B19+B21+B23+B39</f>
        <v>10560980</v>
      </c>
      <c r="C50" s="231"/>
      <c r="D50" s="231"/>
      <c r="E50" s="219"/>
      <c r="F50" s="240"/>
      <c r="G50" s="220"/>
      <c r="H50" s="77"/>
    </row>
    <row r="51" spans="1:8" ht="12" hidden="1">
      <c r="A51" s="474" t="s">
        <v>189</v>
      </c>
      <c r="B51" s="231">
        <f>+B13+B25+B27+B29+B31+B33+B35+B37+B41</f>
        <v>1439020.00001</v>
      </c>
      <c r="C51" s="231"/>
      <c r="D51" s="231"/>
      <c r="E51" s="219"/>
      <c r="F51" s="240"/>
      <c r="G51" s="220"/>
      <c r="H51" s="87"/>
    </row>
    <row r="52" spans="2:7" ht="12">
      <c r="B52" s="7"/>
      <c r="D52" s="7"/>
      <c r="F52" s="8"/>
      <c r="G52" s="8"/>
    </row>
  </sheetData>
  <sheetProtection sheet="1" objects="1" scenarios="1"/>
  <printOptions/>
  <pageMargins left="0.75" right="0.75" top="1" bottom="1" header="0" footer="0"/>
  <pageSetup fitToHeight="1" fitToWidth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7"/>
  <dimension ref="A1:IV48"/>
  <sheetViews>
    <sheetView zoomScalePageLayoutView="0" workbookViewId="0" topLeftCell="A4">
      <selection activeCell="C21" sqref="C21"/>
    </sheetView>
  </sheetViews>
  <sheetFormatPr defaultColWidth="9.140625" defaultRowHeight="12.75"/>
  <cols>
    <col min="1" max="1" width="41.8515625" style="77" customWidth="1"/>
    <col min="2" max="3" width="14.421875" style="246" customWidth="1"/>
    <col min="4" max="4" width="12.28125" style="77" customWidth="1"/>
    <col min="5" max="6" width="8.421875" style="77" hidden="1" customWidth="1"/>
    <col min="7" max="7" width="1.1484375" style="77" customWidth="1"/>
    <col min="8" max="8" width="0.9921875" style="77" customWidth="1"/>
    <col min="9" max="16384" width="9.140625" style="77" customWidth="1"/>
  </cols>
  <sheetData>
    <row r="1" spans="1:256" ht="19.5">
      <c r="A1" s="76" t="s">
        <v>173</v>
      </c>
      <c r="B1" s="255"/>
      <c r="C1" s="255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  <c r="IU1" s="76"/>
      <c r="IV1" s="76"/>
    </row>
    <row r="2" ht="12">
      <c r="D2" s="422"/>
    </row>
    <row r="3" ht="12.75" thickBot="1">
      <c r="D3" s="422"/>
    </row>
    <row r="4" spans="1:3" ht="16.5" thickBot="1" thickTop="1">
      <c r="A4" s="424"/>
      <c r="B4" s="425" t="s">
        <v>183</v>
      </c>
      <c r="C4" s="260"/>
    </row>
    <row r="5" ht="12.75" thickTop="1"/>
    <row r="6" ht="12">
      <c r="D6" s="87"/>
    </row>
    <row r="7" spans="1:4" ht="12">
      <c r="A7" s="423" t="s">
        <v>59</v>
      </c>
      <c r="B7" s="87"/>
      <c r="C7" s="85"/>
      <c r="D7" s="87"/>
    </row>
    <row r="8" spans="1:4" ht="12">
      <c r="A8" s="472" t="s">
        <v>60</v>
      </c>
      <c r="B8" s="204"/>
      <c r="C8" s="426"/>
      <c r="D8" s="92"/>
    </row>
    <row r="9" spans="1:7" ht="12.75">
      <c r="A9" s="427"/>
      <c r="B9" s="86"/>
      <c r="C9" s="428" t="s">
        <v>61</v>
      </c>
      <c r="D9" s="429" t="s">
        <v>20</v>
      </c>
      <c r="E9" s="87"/>
      <c r="F9" s="87"/>
      <c r="G9" s="87"/>
    </row>
    <row r="10" spans="1:9" ht="13.5" thickBot="1">
      <c r="A10" s="430" t="s">
        <v>13</v>
      </c>
      <c r="B10" s="431"/>
      <c r="C10" s="432"/>
      <c r="D10" s="433"/>
      <c r="E10" s="8"/>
      <c r="F10" s="8"/>
      <c r="G10" s="8"/>
      <c r="H10" s="2"/>
      <c r="I10" s="2"/>
    </row>
    <row r="11" spans="1:9" ht="13.5" thickTop="1">
      <c r="A11" s="434"/>
      <c r="B11" s="435"/>
      <c r="C11" s="436"/>
      <c r="D11" s="437">
        <v>8991</v>
      </c>
      <c r="E11" s="2">
        <f>IF($C12&lt;&gt;0,D11+D12,0)</f>
        <v>16493</v>
      </c>
      <c r="F11" s="2">
        <f>IF($C12&lt;&gt;0,C11+C12,0)</f>
        <v>765.624999999362</v>
      </c>
      <c r="G11" s="2"/>
      <c r="H11" s="2"/>
      <c r="I11" s="2"/>
    </row>
    <row r="12" spans="1:9" ht="13.5" thickBot="1">
      <c r="A12" s="438" t="s">
        <v>174</v>
      </c>
      <c r="B12" s="439"/>
      <c r="C12" s="469">
        <f>Skødeomkostninger!B15/SUM(Skødeomkostninger!B11:B41)*SUM(C19:C34)</f>
        <v>765.624999999362</v>
      </c>
      <c r="D12" s="437">
        <v>7502</v>
      </c>
      <c r="E12" s="2"/>
      <c r="F12" s="2"/>
      <c r="G12" s="2"/>
      <c r="H12" s="2"/>
      <c r="I12" s="2"/>
    </row>
    <row r="13" ht="12.75" thickTop="1">
      <c r="B13" s="258" t="s">
        <v>175</v>
      </c>
    </row>
    <row r="15" spans="1:256" ht="19.5">
      <c r="A15" s="76" t="s">
        <v>31</v>
      </c>
      <c r="B15" s="255"/>
      <c r="C15" s="255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</row>
    <row r="16" spans="1:9" ht="12">
      <c r="A16" s="92"/>
      <c r="B16" s="426"/>
      <c r="C16" s="426"/>
      <c r="D16" s="87"/>
      <c r="E16" s="87"/>
      <c r="F16" s="87"/>
      <c r="G16" s="87"/>
      <c r="H16" s="87"/>
      <c r="I16" s="87"/>
    </row>
    <row r="17" spans="1:9" ht="12.75">
      <c r="A17" s="440" t="s">
        <v>62</v>
      </c>
      <c r="B17" s="441" t="s">
        <v>63</v>
      </c>
      <c r="C17" s="442" t="s">
        <v>64</v>
      </c>
      <c r="D17" s="87"/>
      <c r="E17" s="87"/>
      <c r="F17" s="87"/>
      <c r="G17" s="87"/>
      <c r="H17" s="87"/>
      <c r="I17" s="87"/>
    </row>
    <row r="18" spans="1:9" ht="13.5" thickBot="1">
      <c r="A18" s="443"/>
      <c r="B18" s="444" t="s">
        <v>65</v>
      </c>
      <c r="C18" s="445"/>
      <c r="D18" s="87"/>
      <c r="E18" s="87"/>
      <c r="F18" s="87"/>
      <c r="G18" s="87"/>
      <c r="H18" s="87"/>
      <c r="I18" s="87"/>
    </row>
    <row r="19" spans="1:9" ht="12.75" thickTop="1">
      <c r="A19" s="446" t="s">
        <v>176</v>
      </c>
      <c r="B19" s="447"/>
      <c r="C19" s="238"/>
      <c r="D19" s="87"/>
      <c r="E19" s="87"/>
      <c r="F19" s="87"/>
      <c r="G19" s="87"/>
      <c r="H19" s="87"/>
      <c r="I19" s="87"/>
    </row>
    <row r="20" spans="1:9" ht="12">
      <c r="A20" s="448"/>
      <c r="B20" s="46">
        <v>36750</v>
      </c>
      <c r="C20" s="46">
        <v>9187.5</v>
      </c>
      <c r="D20" s="87"/>
      <c r="E20" s="87"/>
      <c r="F20" s="87"/>
      <c r="G20" s="87"/>
      <c r="H20" s="87"/>
      <c r="I20" s="87"/>
    </row>
    <row r="21" spans="1:9" ht="12">
      <c r="A21" s="449" t="s">
        <v>177</v>
      </c>
      <c r="B21" s="238"/>
      <c r="C21" s="450"/>
      <c r="D21" s="87"/>
      <c r="E21" s="87"/>
      <c r="F21" s="87"/>
      <c r="G21" s="87"/>
      <c r="H21" s="87"/>
      <c r="I21" s="87"/>
    </row>
    <row r="22" spans="1:9" ht="12">
      <c r="A22" s="448"/>
      <c r="B22" s="46">
        <v>0</v>
      </c>
      <c r="C22" s="451"/>
      <c r="D22" s="87"/>
      <c r="E22" s="87"/>
      <c r="F22" s="87"/>
      <c r="G22" s="87"/>
      <c r="H22" s="87"/>
      <c r="I22" s="87"/>
    </row>
    <row r="23" spans="1:9" ht="12">
      <c r="A23" s="449" t="s">
        <v>66</v>
      </c>
      <c r="B23" s="238"/>
      <c r="C23" s="450"/>
      <c r="D23" s="87"/>
      <c r="E23" s="87"/>
      <c r="F23" s="87"/>
      <c r="G23" s="87"/>
      <c r="H23" s="87"/>
      <c r="I23" s="87"/>
    </row>
    <row r="24" spans="1:9" ht="12">
      <c r="A24" s="448"/>
      <c r="B24" s="46">
        <v>0</v>
      </c>
      <c r="C24" s="46">
        <v>0</v>
      </c>
      <c r="D24" s="87"/>
      <c r="E24" s="87"/>
      <c r="F24" s="87"/>
      <c r="G24" s="87"/>
      <c r="H24" s="87"/>
      <c r="I24" s="87"/>
    </row>
    <row r="25" spans="1:9" ht="12">
      <c r="A25" s="452" t="s">
        <v>178</v>
      </c>
      <c r="B25" s="238"/>
      <c r="C25" s="450"/>
      <c r="D25" s="87"/>
      <c r="E25" s="87"/>
      <c r="F25" s="87"/>
      <c r="G25" s="87"/>
      <c r="H25" s="87"/>
      <c r="I25" s="87"/>
    </row>
    <row r="26" spans="1:9" ht="12">
      <c r="A26" s="448"/>
      <c r="B26" s="46">
        <v>32400</v>
      </c>
      <c r="C26" s="451"/>
      <c r="D26" s="87"/>
      <c r="E26" s="87"/>
      <c r="F26" s="87"/>
      <c r="G26" s="87"/>
      <c r="H26" s="87"/>
      <c r="I26" s="87"/>
    </row>
    <row r="27" spans="1:9" ht="12">
      <c r="A27" s="452" t="s">
        <v>179</v>
      </c>
      <c r="B27" s="238"/>
      <c r="C27" s="450"/>
      <c r="D27" s="87"/>
      <c r="E27" s="87"/>
      <c r="F27" s="87"/>
      <c r="G27" s="87"/>
      <c r="H27" s="87"/>
      <c r="I27" s="87"/>
    </row>
    <row r="28" spans="1:9" ht="12">
      <c r="A28" s="448"/>
      <c r="B28" s="46">
        <v>0</v>
      </c>
      <c r="C28" s="451"/>
      <c r="D28" s="87"/>
      <c r="E28" s="87"/>
      <c r="F28" s="87"/>
      <c r="G28" s="87"/>
      <c r="H28" s="87"/>
      <c r="I28" s="87"/>
    </row>
    <row r="29" spans="1:9" ht="12">
      <c r="A29" s="449" t="s">
        <v>180</v>
      </c>
      <c r="B29" s="238"/>
      <c r="C29" s="450"/>
      <c r="D29" s="87"/>
      <c r="E29" s="87"/>
      <c r="F29" s="87"/>
      <c r="G29" s="87"/>
      <c r="H29" s="87"/>
      <c r="I29" s="87"/>
    </row>
    <row r="30" spans="1:9" ht="12">
      <c r="A30" s="448"/>
      <c r="B30" s="46">
        <v>0</v>
      </c>
      <c r="C30" s="46">
        <v>0</v>
      </c>
      <c r="D30" s="87"/>
      <c r="E30" s="87"/>
      <c r="F30" s="87"/>
      <c r="G30" s="87"/>
      <c r="H30" s="87"/>
      <c r="I30" s="87"/>
    </row>
    <row r="31" spans="1:9" ht="12">
      <c r="A31" s="470" t="s">
        <v>67</v>
      </c>
      <c r="B31" s="238"/>
      <c r="C31" s="450"/>
      <c r="D31" s="87"/>
      <c r="E31" s="87"/>
      <c r="F31" s="87"/>
      <c r="G31" s="87"/>
      <c r="H31" s="87"/>
      <c r="I31" s="87"/>
    </row>
    <row r="32" spans="1:9" ht="12">
      <c r="A32" s="448"/>
      <c r="B32" s="46">
        <v>120</v>
      </c>
      <c r="C32" s="46"/>
      <c r="D32" s="87"/>
      <c r="E32" s="87"/>
      <c r="F32" s="87"/>
      <c r="G32" s="87"/>
      <c r="H32" s="87"/>
      <c r="I32" s="87"/>
    </row>
    <row r="33" spans="1:9" ht="12">
      <c r="A33" s="471"/>
      <c r="B33" s="238"/>
      <c r="C33" s="450"/>
      <c r="D33" s="87"/>
      <c r="E33" s="87"/>
      <c r="F33" s="87"/>
      <c r="G33" s="87"/>
      <c r="H33" s="87"/>
      <c r="I33" s="87"/>
    </row>
    <row r="34" spans="1:9" ht="12">
      <c r="A34" s="448"/>
      <c r="B34" s="46"/>
      <c r="C34" s="46"/>
      <c r="D34" s="87"/>
      <c r="E34" s="87"/>
      <c r="F34" s="87"/>
      <c r="G34" s="87"/>
      <c r="H34" s="87"/>
      <c r="I34" s="87"/>
    </row>
    <row r="35" spans="1:9" ht="12">
      <c r="A35" s="453" t="s">
        <v>181</v>
      </c>
      <c r="B35" s="454"/>
      <c r="C35" s="238"/>
      <c r="D35" s="87"/>
      <c r="E35" s="87"/>
      <c r="F35" s="87"/>
      <c r="G35" s="87"/>
      <c r="H35" s="87"/>
      <c r="I35" s="87"/>
    </row>
    <row r="36" spans="1:9" ht="12.75" thickBot="1">
      <c r="A36" s="455"/>
      <c r="B36" s="454"/>
      <c r="C36" s="456">
        <f>-C12</f>
        <v>-765.624999999362</v>
      </c>
      <c r="D36" s="92"/>
      <c r="E36" s="87"/>
      <c r="F36" s="87"/>
      <c r="G36" s="87"/>
      <c r="H36" s="87"/>
      <c r="I36" s="87"/>
    </row>
    <row r="37" spans="1:9" ht="13.5" thickTop="1">
      <c r="A37" s="457" t="s">
        <v>182</v>
      </c>
      <c r="B37" s="458"/>
      <c r="C37" s="459"/>
      <c r="D37" s="173">
        <v>8991</v>
      </c>
      <c r="E37" s="87">
        <f>IF($C38&lt;&gt;0,D37+D38,0)</f>
        <v>17393</v>
      </c>
      <c r="F37" s="87">
        <f>IF($C38&lt;&gt;0,C37+C38,0)</f>
        <v>8421.875000000638</v>
      </c>
      <c r="G37" s="460"/>
      <c r="H37" s="87"/>
      <c r="I37" s="87"/>
    </row>
    <row r="38" spans="1:9" ht="13.5" thickBot="1">
      <c r="A38" s="461"/>
      <c r="B38" s="462"/>
      <c r="C38" s="463">
        <f>$C$20+$C$22+$C$24+$C$26+$C$28+$C$30+$C$34+$C$36</f>
        <v>8421.875000000638</v>
      </c>
      <c r="D38" s="179">
        <v>8402</v>
      </c>
      <c r="E38" s="87"/>
      <c r="F38" s="87"/>
      <c r="G38" s="460"/>
      <c r="H38" s="87"/>
      <c r="I38" s="87"/>
    </row>
    <row r="39" spans="1:256" ht="13.5" thickTop="1">
      <c r="A39" s="464" t="s">
        <v>184</v>
      </c>
      <c r="B39" s="447"/>
      <c r="C39" s="465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137"/>
      <c r="GF39" s="137"/>
      <c r="GG39" s="137"/>
      <c r="GH39" s="137"/>
      <c r="GI39" s="137"/>
      <c r="GJ39" s="137"/>
      <c r="GK39" s="137"/>
      <c r="GL39" s="137"/>
      <c r="GM39" s="137"/>
      <c r="GN39" s="137"/>
      <c r="GO39" s="137"/>
      <c r="GP39" s="137"/>
      <c r="GQ39" s="137"/>
      <c r="GR39" s="137"/>
      <c r="GS39" s="137"/>
      <c r="GT39" s="137"/>
      <c r="GU39" s="137"/>
      <c r="GV39" s="137"/>
      <c r="GW39" s="137"/>
      <c r="GX39" s="137"/>
      <c r="GY39" s="137"/>
      <c r="GZ39" s="137"/>
      <c r="HA39" s="137"/>
      <c r="HB39" s="137"/>
      <c r="HC39" s="137"/>
      <c r="HD39" s="137"/>
      <c r="HE39" s="137"/>
      <c r="HF39" s="137"/>
      <c r="HG39" s="137"/>
      <c r="HH39" s="137"/>
      <c r="HI39" s="137"/>
      <c r="HJ39" s="137"/>
      <c r="HK39" s="137"/>
      <c r="HL39" s="137"/>
      <c r="HM39" s="137"/>
      <c r="HN39" s="137"/>
      <c r="HO39" s="137"/>
      <c r="HP39" s="137"/>
      <c r="HQ39" s="137"/>
      <c r="HR39" s="137"/>
      <c r="HS39" s="137"/>
      <c r="HT39" s="137"/>
      <c r="HU39" s="137"/>
      <c r="HV39" s="137"/>
      <c r="HW39" s="137"/>
      <c r="HX39" s="137"/>
      <c r="HY39" s="137"/>
      <c r="HZ39" s="137"/>
      <c r="IA39" s="137"/>
      <c r="IB39" s="137"/>
      <c r="IC39" s="137"/>
      <c r="ID39" s="137"/>
      <c r="IE39" s="137"/>
      <c r="IF39" s="137"/>
      <c r="IG39" s="137"/>
      <c r="IH39" s="137"/>
      <c r="II39" s="137"/>
      <c r="IJ39" s="137"/>
      <c r="IK39" s="137"/>
      <c r="IL39" s="137"/>
      <c r="IM39" s="137"/>
      <c r="IN39" s="137"/>
      <c r="IO39" s="137"/>
      <c r="IP39" s="137"/>
      <c r="IQ39" s="137"/>
      <c r="IR39" s="137"/>
      <c r="IS39" s="137"/>
      <c r="IT39" s="137"/>
      <c r="IU39" s="137"/>
      <c r="IV39" s="137"/>
    </row>
    <row r="40" spans="1:256" ht="13.5" thickBot="1">
      <c r="A40" s="466"/>
      <c r="B40" s="467">
        <f>SUM(B20:B34)</f>
        <v>69270</v>
      </c>
      <c r="C40" s="468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7"/>
      <c r="GD40" s="137"/>
      <c r="GE40" s="137"/>
      <c r="GF40" s="137"/>
      <c r="GG40" s="137"/>
      <c r="GH40" s="137"/>
      <c r="GI40" s="137"/>
      <c r="GJ40" s="137"/>
      <c r="GK40" s="137"/>
      <c r="GL40" s="137"/>
      <c r="GM40" s="137"/>
      <c r="GN40" s="137"/>
      <c r="GO40" s="137"/>
      <c r="GP40" s="137"/>
      <c r="GQ40" s="137"/>
      <c r="GR40" s="137"/>
      <c r="GS40" s="137"/>
      <c r="GT40" s="137"/>
      <c r="GU40" s="137"/>
      <c r="GV40" s="137"/>
      <c r="GW40" s="137"/>
      <c r="GX40" s="137"/>
      <c r="GY40" s="137"/>
      <c r="GZ40" s="137"/>
      <c r="HA40" s="137"/>
      <c r="HB40" s="137"/>
      <c r="HC40" s="137"/>
      <c r="HD40" s="137"/>
      <c r="HE40" s="137"/>
      <c r="HF40" s="137"/>
      <c r="HG40" s="137"/>
      <c r="HH40" s="137"/>
      <c r="HI40" s="137"/>
      <c r="HJ40" s="137"/>
      <c r="HK40" s="137"/>
      <c r="HL40" s="137"/>
      <c r="HM40" s="137"/>
      <c r="HN40" s="137"/>
      <c r="HO40" s="137"/>
      <c r="HP40" s="137"/>
      <c r="HQ40" s="137"/>
      <c r="HR40" s="137"/>
      <c r="HS40" s="137"/>
      <c r="HT40" s="137"/>
      <c r="HU40" s="137"/>
      <c r="HV40" s="137"/>
      <c r="HW40" s="137"/>
      <c r="HX40" s="137"/>
      <c r="HY40" s="137"/>
      <c r="HZ40" s="137"/>
      <c r="IA40" s="137"/>
      <c r="IB40" s="137"/>
      <c r="IC40" s="137"/>
      <c r="ID40" s="137"/>
      <c r="IE40" s="137"/>
      <c r="IF40" s="137"/>
      <c r="IG40" s="137"/>
      <c r="IH40" s="137"/>
      <c r="II40" s="137"/>
      <c r="IJ40" s="137"/>
      <c r="IK40" s="137"/>
      <c r="IL40" s="137"/>
      <c r="IM40" s="137"/>
      <c r="IN40" s="137"/>
      <c r="IO40" s="137"/>
      <c r="IP40" s="137"/>
      <c r="IQ40" s="137"/>
      <c r="IR40" s="137"/>
      <c r="IS40" s="137"/>
      <c r="IT40" s="137"/>
      <c r="IU40" s="137"/>
      <c r="IV40" s="137"/>
    </row>
    <row r="41" spans="1:9" ht="12.75" thickTop="1">
      <c r="A41" s="87"/>
      <c r="B41" s="204"/>
      <c r="C41" s="204"/>
      <c r="D41" s="87"/>
      <c r="E41" s="87"/>
      <c r="F41" s="87"/>
      <c r="G41" s="87"/>
      <c r="H41" s="87"/>
      <c r="I41" s="87"/>
    </row>
    <row r="42" spans="1:9" ht="12">
      <c r="A42" s="87"/>
      <c r="B42" s="204"/>
      <c r="C42" s="204"/>
      <c r="D42" s="87"/>
      <c r="E42" s="87"/>
      <c r="F42" s="87"/>
      <c r="G42" s="87"/>
      <c r="H42" s="87"/>
      <c r="I42" s="87"/>
    </row>
    <row r="43" spans="2:9" ht="12" customHeight="1">
      <c r="B43" s="204"/>
      <c r="C43" s="157"/>
      <c r="D43" s="85"/>
      <c r="E43" s="87"/>
      <c r="F43" s="87"/>
      <c r="G43" s="87"/>
      <c r="H43" s="87"/>
      <c r="I43" s="87"/>
    </row>
    <row r="44" spans="1:9" ht="12.75" hidden="1">
      <c r="A44" s="472" t="s">
        <v>185</v>
      </c>
      <c r="B44" s="204">
        <f>SUM(B20:B34)-B26-B28-B30</f>
        <v>36870</v>
      </c>
      <c r="C44" s="231"/>
      <c r="D44" s="140"/>
      <c r="E44" s="87"/>
      <c r="F44" s="87"/>
      <c r="G44" s="87"/>
      <c r="H44" s="87"/>
      <c r="I44" s="87"/>
    </row>
    <row r="45" spans="2:9" ht="12.75" hidden="1">
      <c r="B45" s="204"/>
      <c r="C45" s="231"/>
      <c r="D45" s="140"/>
      <c r="E45" s="87"/>
      <c r="F45" s="87"/>
      <c r="G45" s="87"/>
      <c r="H45" s="87"/>
      <c r="I45" s="87"/>
    </row>
    <row r="46" spans="1:9" ht="12" hidden="1">
      <c r="A46" s="473" t="s">
        <v>186</v>
      </c>
      <c r="B46" s="204">
        <f>+B26+B30</f>
        <v>32400</v>
      </c>
      <c r="C46" s="204"/>
      <c r="D46" s="87"/>
      <c r="E46" s="87"/>
      <c r="F46" s="87"/>
      <c r="G46" s="87"/>
      <c r="H46" s="87"/>
      <c r="I46" s="87"/>
    </row>
    <row r="47" ht="12" hidden="1"/>
    <row r="48" spans="1:2" ht="12" hidden="1">
      <c r="A48" s="472" t="s">
        <v>187</v>
      </c>
      <c r="B48" s="246">
        <f>+B28</f>
        <v>0</v>
      </c>
    </row>
    <row r="49" ht="12" hidden="1"/>
    <row r="50" ht="12" hidden="1"/>
  </sheetData>
  <sheetProtection sheet="1" objects="1" scenarios="1"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/>
  <dimension ref="A1:J85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52.140625" style="0" customWidth="1"/>
    <col min="2" max="2" width="14.421875" style="0" customWidth="1"/>
    <col min="3" max="3" width="6.8515625" style="2" customWidth="1"/>
    <col min="4" max="4" width="2.8515625" style="2" customWidth="1"/>
    <col min="5" max="5" width="2.421875" style="2" customWidth="1"/>
    <col min="6" max="8" width="8.421875" style="0" hidden="1" customWidth="1"/>
    <col min="9" max="9" width="0.9921875" style="0" customWidth="1"/>
  </cols>
  <sheetData>
    <row r="1" spans="1:10" ht="19.5">
      <c r="A1" s="76" t="s">
        <v>68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2">
      <c r="A2" s="77"/>
      <c r="B2" s="77"/>
      <c r="C2" s="78"/>
      <c r="D2" s="77"/>
      <c r="E2" s="77"/>
      <c r="F2" s="77"/>
      <c r="G2" s="77"/>
      <c r="H2" s="77"/>
      <c r="I2" s="77"/>
      <c r="J2" s="77"/>
    </row>
    <row r="3" spans="1:10" ht="15">
      <c r="A3" s="101" t="s">
        <v>77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5.75" thickBot="1">
      <c r="A4" s="101"/>
      <c r="B4" s="77"/>
      <c r="C4" s="77"/>
      <c r="D4" s="77"/>
      <c r="E4" s="77"/>
      <c r="F4" s="77"/>
      <c r="G4" s="77"/>
      <c r="H4" s="77"/>
      <c r="I4" s="77"/>
      <c r="J4" s="77"/>
    </row>
    <row r="5" spans="1:10" ht="15.75" thickTop="1">
      <c r="A5" s="183" t="s">
        <v>120</v>
      </c>
      <c r="B5" s="184"/>
      <c r="C5" s="77"/>
      <c r="D5" s="77"/>
      <c r="E5" s="77"/>
      <c r="F5" s="77"/>
      <c r="G5" s="77"/>
      <c r="H5" s="77"/>
      <c r="I5" s="77"/>
      <c r="J5" s="77"/>
    </row>
    <row r="6" spans="1:10" ht="15.75" thickBot="1">
      <c r="A6" s="185" t="s">
        <v>121</v>
      </c>
      <c r="B6" s="186"/>
      <c r="C6" s="77"/>
      <c r="D6" s="77"/>
      <c r="E6" s="77"/>
      <c r="F6" s="77"/>
      <c r="G6" s="77"/>
      <c r="H6" s="77"/>
      <c r="I6" s="77"/>
      <c r="J6" s="77"/>
    </row>
    <row r="7" spans="1:10" ht="12.75" thickTop="1">
      <c r="A7" s="316" t="s">
        <v>78</v>
      </c>
      <c r="B7" s="187"/>
      <c r="C7" s="87"/>
      <c r="D7" s="87"/>
      <c r="E7" s="87"/>
      <c r="F7" s="87"/>
      <c r="G7" s="87"/>
      <c r="H7" s="87"/>
      <c r="I7" s="87"/>
      <c r="J7" s="87"/>
    </row>
    <row r="8" spans="1:10" ht="12.75">
      <c r="A8" s="188" t="s">
        <v>62</v>
      </c>
      <c r="B8" s="189" t="s">
        <v>61</v>
      </c>
      <c r="C8" s="488" t="s">
        <v>69</v>
      </c>
      <c r="D8" s="488"/>
      <c r="E8" s="488"/>
      <c r="F8" s="87"/>
      <c r="G8" s="87"/>
      <c r="H8" s="87"/>
      <c r="I8" s="87"/>
      <c r="J8" s="87"/>
    </row>
    <row r="9" spans="1:10" ht="12.75" thickBot="1">
      <c r="A9" s="190"/>
      <c r="B9" s="85"/>
      <c r="C9" s="190"/>
      <c r="D9" s="190"/>
      <c r="E9" s="190"/>
      <c r="F9" s="87"/>
      <c r="G9" s="87"/>
      <c r="H9" s="87"/>
      <c r="I9" s="87"/>
      <c r="J9" s="87"/>
    </row>
    <row r="10" spans="1:10" ht="12.75" thickTop="1">
      <c r="A10" s="191" t="s">
        <v>70</v>
      </c>
      <c r="B10" s="119"/>
      <c r="C10" s="173">
        <v>8991</v>
      </c>
      <c r="D10" s="16"/>
      <c r="E10" s="176"/>
      <c r="F10" s="87">
        <f aca="true" t="shared" si="0" ref="F10:F43">IF($B11&lt;&gt;0,C10+C11,0)</f>
        <v>13761</v>
      </c>
      <c r="G10" s="87">
        <f aca="true" t="shared" si="1" ref="G10:G43">IF($B11&lt;&gt;0,D10+D11,0)</f>
        <v>0</v>
      </c>
      <c r="H10" s="87">
        <f aca="true" t="shared" si="2" ref="H10:H43">IF($B11&lt;&gt;0,E10+E11,0)</f>
        <v>0</v>
      </c>
      <c r="I10" s="87"/>
      <c r="J10" s="87"/>
    </row>
    <row r="11" spans="1:10" ht="12">
      <c r="A11" s="146"/>
      <c r="B11" s="339">
        <v>7218.22</v>
      </c>
      <c r="C11" s="179">
        <v>4770</v>
      </c>
      <c r="D11" s="63"/>
      <c r="E11" s="94"/>
      <c r="F11" s="87">
        <f t="shared" si="0"/>
        <v>0</v>
      </c>
      <c r="G11" s="87">
        <f t="shared" si="1"/>
        <v>0</v>
      </c>
      <c r="H11" s="87">
        <f t="shared" si="2"/>
        <v>0</v>
      </c>
      <c r="I11" s="87"/>
      <c r="J11" s="87"/>
    </row>
    <row r="12" spans="1:10" ht="12">
      <c r="A12" s="193" t="s">
        <v>71</v>
      </c>
      <c r="B12" s="130"/>
      <c r="C12" s="173">
        <v>8991</v>
      </c>
      <c r="D12" s="16"/>
      <c r="E12" s="177"/>
      <c r="F12" s="87">
        <f t="shared" si="0"/>
        <v>13829</v>
      </c>
      <c r="G12" s="87">
        <f t="shared" si="1"/>
        <v>0</v>
      </c>
      <c r="H12" s="87">
        <f t="shared" si="2"/>
        <v>0</v>
      </c>
      <c r="I12" s="87"/>
      <c r="J12" s="87"/>
    </row>
    <row r="13" spans="1:10" ht="12">
      <c r="A13" s="146"/>
      <c r="B13" s="339">
        <v>194.82</v>
      </c>
      <c r="C13" s="179">
        <v>4838</v>
      </c>
      <c r="D13" s="63"/>
      <c r="E13" s="94"/>
      <c r="F13" s="87">
        <f t="shared" si="0"/>
        <v>0</v>
      </c>
      <c r="G13" s="87">
        <f t="shared" si="1"/>
        <v>0</v>
      </c>
      <c r="H13" s="87">
        <f t="shared" si="2"/>
        <v>0</v>
      </c>
      <c r="I13" s="87"/>
      <c r="J13" s="87"/>
    </row>
    <row r="14" spans="1:10" ht="12">
      <c r="A14" s="193" t="s">
        <v>72</v>
      </c>
      <c r="B14" s="130"/>
      <c r="C14" s="173">
        <v>8991</v>
      </c>
      <c r="D14" s="16"/>
      <c r="E14" s="177"/>
      <c r="F14" s="87">
        <f t="shared" si="0"/>
        <v>16059</v>
      </c>
      <c r="G14" s="87">
        <f t="shared" si="1"/>
        <v>10</v>
      </c>
      <c r="H14" s="87">
        <f t="shared" si="2"/>
        <v>0</v>
      </c>
      <c r="I14" s="87"/>
      <c r="J14" s="87"/>
    </row>
    <row r="15" spans="1:10" ht="12">
      <c r="A15" s="146"/>
      <c r="B15" s="339">
        <v>270.23</v>
      </c>
      <c r="C15" s="179">
        <v>7068</v>
      </c>
      <c r="D15" s="63">
        <v>10</v>
      </c>
      <c r="E15" s="94"/>
      <c r="F15" s="87">
        <f t="shared" si="0"/>
        <v>0</v>
      </c>
      <c r="G15" s="87">
        <f t="shared" si="1"/>
        <v>0</v>
      </c>
      <c r="H15" s="87">
        <f t="shared" si="2"/>
        <v>0</v>
      </c>
      <c r="I15" s="87"/>
      <c r="J15" s="87"/>
    </row>
    <row r="16" spans="1:10" ht="12">
      <c r="A16" s="196" t="s">
        <v>148</v>
      </c>
      <c r="B16" s="130"/>
      <c r="C16" s="173">
        <v>8991</v>
      </c>
      <c r="D16" s="16"/>
      <c r="E16" s="177"/>
      <c r="F16" s="87">
        <f t="shared" si="0"/>
        <v>0</v>
      </c>
      <c r="G16" s="87">
        <f t="shared" si="1"/>
        <v>0</v>
      </c>
      <c r="H16" s="87">
        <f t="shared" si="2"/>
        <v>0</v>
      </c>
      <c r="I16" s="87"/>
      <c r="J16" s="87"/>
    </row>
    <row r="17" spans="1:10" ht="12">
      <c r="A17" s="146"/>
      <c r="B17" s="339"/>
      <c r="C17" s="179">
        <v>5455</v>
      </c>
      <c r="D17" s="180" t="s">
        <v>118</v>
      </c>
      <c r="E17" s="177"/>
      <c r="F17" s="87">
        <f t="shared" si="0"/>
        <v>0</v>
      </c>
      <c r="G17" s="87">
        <f t="shared" si="1"/>
        <v>0</v>
      </c>
      <c r="H17" s="87">
        <f t="shared" si="2"/>
        <v>0</v>
      </c>
      <c r="I17" s="87"/>
      <c r="J17" s="87"/>
    </row>
    <row r="18" spans="1:10" ht="12">
      <c r="A18" s="196" t="s">
        <v>149</v>
      </c>
      <c r="B18" s="130"/>
      <c r="C18" s="173">
        <v>8991</v>
      </c>
      <c r="D18" s="174"/>
      <c r="E18" s="181"/>
      <c r="F18" s="87">
        <f t="shared" si="0"/>
        <v>0</v>
      </c>
      <c r="G18" s="87">
        <f t="shared" si="1"/>
        <v>0</v>
      </c>
      <c r="H18" s="87">
        <f t="shared" si="2"/>
        <v>0</v>
      </c>
      <c r="I18" s="87"/>
      <c r="J18" s="87"/>
    </row>
    <row r="19" spans="1:10" ht="12">
      <c r="A19" s="146"/>
      <c r="B19" s="339"/>
      <c r="C19" s="179">
        <v>5456</v>
      </c>
      <c r="D19" s="180" t="s">
        <v>118</v>
      </c>
      <c r="E19" s="94"/>
      <c r="F19" s="87">
        <f t="shared" si="0"/>
        <v>0</v>
      </c>
      <c r="G19" s="87">
        <f t="shared" si="1"/>
        <v>0</v>
      </c>
      <c r="H19" s="87">
        <f t="shared" si="2"/>
        <v>0</v>
      </c>
      <c r="I19" s="87"/>
      <c r="J19" s="87"/>
    </row>
    <row r="20" spans="1:10" ht="12">
      <c r="A20" s="196" t="s">
        <v>150</v>
      </c>
      <c r="B20" s="130"/>
      <c r="C20" s="173">
        <v>8991</v>
      </c>
      <c r="D20" s="174"/>
      <c r="E20" s="177"/>
      <c r="F20" s="87">
        <f t="shared" si="0"/>
        <v>0</v>
      </c>
      <c r="G20" s="87">
        <f t="shared" si="1"/>
        <v>0</v>
      </c>
      <c r="H20" s="87">
        <f t="shared" si="2"/>
        <v>0</v>
      </c>
      <c r="I20" s="87"/>
      <c r="J20" s="87"/>
    </row>
    <row r="21" spans="1:10" ht="12">
      <c r="A21" s="146"/>
      <c r="B21" s="339"/>
      <c r="C21" s="179">
        <v>5457</v>
      </c>
      <c r="D21" s="180" t="s">
        <v>118</v>
      </c>
      <c r="E21" s="94"/>
      <c r="F21" s="87">
        <f t="shared" si="0"/>
        <v>0</v>
      </c>
      <c r="G21" s="87">
        <f t="shared" si="1"/>
        <v>0</v>
      </c>
      <c r="H21" s="87">
        <f t="shared" si="2"/>
        <v>0</v>
      </c>
      <c r="I21" s="87"/>
      <c r="J21" s="87"/>
    </row>
    <row r="22" spans="1:10" ht="12">
      <c r="A22" s="196" t="s">
        <v>151</v>
      </c>
      <c r="B22" s="130"/>
      <c r="C22" s="173">
        <v>8991</v>
      </c>
      <c r="D22" s="174"/>
      <c r="E22" s="177"/>
      <c r="F22" s="87">
        <f t="shared" si="0"/>
        <v>0</v>
      </c>
      <c r="G22" s="87">
        <f t="shared" si="1"/>
        <v>0</v>
      </c>
      <c r="H22" s="87">
        <f t="shared" si="2"/>
        <v>0</v>
      </c>
      <c r="I22" s="87"/>
      <c r="J22" s="87"/>
    </row>
    <row r="23" spans="1:10" ht="12">
      <c r="A23" s="146"/>
      <c r="B23" s="339"/>
      <c r="C23" s="179">
        <v>5458</v>
      </c>
      <c r="D23" s="180" t="s">
        <v>118</v>
      </c>
      <c r="E23" s="94"/>
      <c r="F23" s="87">
        <f t="shared" si="0"/>
        <v>0</v>
      </c>
      <c r="G23" s="87">
        <f t="shared" si="1"/>
        <v>0</v>
      </c>
      <c r="H23" s="87">
        <f t="shared" si="2"/>
        <v>0</v>
      </c>
      <c r="I23" s="87"/>
      <c r="J23" s="87"/>
    </row>
    <row r="24" spans="1:10" ht="12" hidden="1">
      <c r="A24" s="196" t="s">
        <v>122</v>
      </c>
      <c r="B24" s="130"/>
      <c r="C24" s="173">
        <v>8991</v>
      </c>
      <c r="D24" s="174"/>
      <c r="E24" s="177"/>
      <c r="F24" s="87">
        <f t="shared" si="0"/>
        <v>0</v>
      </c>
      <c r="G24" s="87">
        <f t="shared" si="1"/>
        <v>0</v>
      </c>
      <c r="H24" s="87">
        <f t="shared" si="2"/>
        <v>0</v>
      </c>
      <c r="I24" s="87"/>
      <c r="J24" s="87"/>
    </row>
    <row r="25" spans="1:10" ht="12" hidden="1">
      <c r="A25" s="146"/>
      <c r="B25" s="178"/>
      <c r="C25" s="179">
        <v>5459</v>
      </c>
      <c r="D25" s="180" t="s">
        <v>118</v>
      </c>
      <c r="E25" s="94"/>
      <c r="F25" s="87">
        <f t="shared" si="0"/>
        <v>0</v>
      </c>
      <c r="G25" s="87">
        <f t="shared" si="1"/>
        <v>0</v>
      </c>
      <c r="H25" s="87">
        <f t="shared" si="2"/>
        <v>0</v>
      </c>
      <c r="I25" s="87"/>
      <c r="J25" s="87"/>
    </row>
    <row r="26" spans="1:10" ht="12">
      <c r="A26" s="193" t="s">
        <v>75</v>
      </c>
      <c r="B26" s="130"/>
      <c r="C26" s="173">
        <v>8991</v>
      </c>
      <c r="D26" s="174"/>
      <c r="E26" s="177"/>
      <c r="F26" s="87">
        <f t="shared" si="0"/>
        <v>0</v>
      </c>
      <c r="G26" s="87">
        <f t="shared" si="1"/>
        <v>0</v>
      </c>
      <c r="H26" s="87">
        <f t="shared" si="2"/>
        <v>0</v>
      </c>
      <c r="I26" s="87"/>
      <c r="J26" s="87"/>
    </row>
    <row r="27" spans="1:10" ht="12">
      <c r="A27" s="146"/>
      <c r="B27" s="339"/>
      <c r="C27" s="179">
        <v>5465</v>
      </c>
      <c r="D27" s="180" t="s">
        <v>118</v>
      </c>
      <c r="E27" s="94"/>
      <c r="F27" s="87">
        <f t="shared" si="0"/>
        <v>0</v>
      </c>
      <c r="G27" s="87">
        <f t="shared" si="1"/>
        <v>0</v>
      </c>
      <c r="H27" s="87">
        <f t="shared" si="2"/>
        <v>0</v>
      </c>
      <c r="I27" s="87"/>
      <c r="J27" s="87"/>
    </row>
    <row r="28" spans="1:10" ht="12">
      <c r="A28" s="193" t="s">
        <v>76</v>
      </c>
      <c r="B28" s="130"/>
      <c r="C28" s="173">
        <v>8991</v>
      </c>
      <c r="D28" s="174"/>
      <c r="E28" s="177"/>
      <c r="F28" s="87">
        <f t="shared" si="0"/>
        <v>0</v>
      </c>
      <c r="G28" s="87">
        <f t="shared" si="1"/>
        <v>0</v>
      </c>
      <c r="H28" s="87">
        <f t="shared" si="2"/>
        <v>0</v>
      </c>
      <c r="I28" s="87"/>
      <c r="J28" s="87"/>
    </row>
    <row r="29" spans="1:10" ht="12">
      <c r="A29" s="146"/>
      <c r="B29" s="339"/>
      <c r="C29" s="179">
        <v>5470</v>
      </c>
      <c r="D29" s="180" t="s">
        <v>118</v>
      </c>
      <c r="E29" s="94"/>
      <c r="F29" s="87">
        <f t="shared" si="0"/>
        <v>0</v>
      </c>
      <c r="G29" s="87">
        <f t="shared" si="1"/>
        <v>0</v>
      </c>
      <c r="H29" s="87">
        <f t="shared" si="2"/>
        <v>0</v>
      </c>
      <c r="I29" s="87"/>
      <c r="J29" s="87"/>
    </row>
    <row r="30" spans="1:10" ht="12">
      <c r="A30" s="286"/>
      <c r="B30" s="130"/>
      <c r="C30" s="173"/>
      <c r="D30" s="16"/>
      <c r="E30" s="177"/>
      <c r="F30" s="87">
        <f t="shared" si="0"/>
        <v>0</v>
      </c>
      <c r="G30" s="87">
        <f t="shared" si="1"/>
        <v>0</v>
      </c>
      <c r="H30" s="87">
        <f t="shared" si="2"/>
        <v>0</v>
      </c>
      <c r="I30" s="87"/>
      <c r="J30" s="87"/>
    </row>
    <row r="31" spans="1:10" ht="12">
      <c r="A31" s="287"/>
      <c r="B31" s="339"/>
      <c r="C31" s="179"/>
      <c r="D31" s="63"/>
      <c r="E31" s="94"/>
      <c r="F31" s="87">
        <f t="shared" si="0"/>
        <v>0</v>
      </c>
      <c r="G31" s="87">
        <f t="shared" si="1"/>
        <v>0</v>
      </c>
      <c r="H31" s="87">
        <f t="shared" si="2"/>
        <v>0</v>
      </c>
      <c r="I31" s="87"/>
      <c r="J31" s="87"/>
    </row>
    <row r="32" spans="1:10" ht="12" hidden="1">
      <c r="A32" s="286"/>
      <c r="B32" s="194"/>
      <c r="C32" s="173"/>
      <c r="D32" s="16"/>
      <c r="E32" s="177"/>
      <c r="F32" s="87">
        <f t="shared" si="0"/>
        <v>0</v>
      </c>
      <c r="G32" s="87">
        <f t="shared" si="1"/>
        <v>0</v>
      </c>
      <c r="H32" s="87">
        <f t="shared" si="2"/>
        <v>0</v>
      </c>
      <c r="I32" s="87"/>
      <c r="J32" s="87"/>
    </row>
    <row r="33" spans="1:10" ht="12" hidden="1">
      <c r="A33" s="287"/>
      <c r="B33" s="178"/>
      <c r="C33" s="179"/>
      <c r="D33" s="63"/>
      <c r="E33" s="94"/>
      <c r="F33" s="87">
        <f t="shared" si="0"/>
        <v>0</v>
      </c>
      <c r="G33" s="87">
        <f t="shared" si="1"/>
        <v>0</v>
      </c>
      <c r="H33" s="87">
        <f t="shared" si="2"/>
        <v>0</v>
      </c>
      <c r="I33" s="87"/>
      <c r="J33" s="87"/>
    </row>
    <row r="34" spans="1:10" ht="12" hidden="1">
      <c r="A34" s="286"/>
      <c r="B34" s="194"/>
      <c r="C34" s="173"/>
      <c r="D34" s="16"/>
      <c r="E34" s="177"/>
      <c r="F34" s="87">
        <f t="shared" si="0"/>
        <v>0</v>
      </c>
      <c r="G34" s="87">
        <f t="shared" si="1"/>
        <v>0</v>
      </c>
      <c r="H34" s="87">
        <f t="shared" si="2"/>
        <v>0</v>
      </c>
      <c r="I34" s="87"/>
      <c r="J34" s="87"/>
    </row>
    <row r="35" spans="1:10" ht="12" hidden="1">
      <c r="A35" s="287"/>
      <c r="B35" s="178"/>
      <c r="C35" s="179"/>
      <c r="D35" s="63"/>
      <c r="E35" s="94"/>
      <c r="F35" s="87">
        <f t="shared" si="0"/>
        <v>0</v>
      </c>
      <c r="G35" s="87">
        <f t="shared" si="1"/>
        <v>0</v>
      </c>
      <c r="H35" s="87">
        <f t="shared" si="2"/>
        <v>0</v>
      </c>
      <c r="I35" s="87"/>
      <c r="J35" s="87"/>
    </row>
    <row r="36" spans="1:10" ht="12" hidden="1">
      <c r="A36" s="286"/>
      <c r="B36" s="194"/>
      <c r="C36" s="173"/>
      <c r="D36" s="16"/>
      <c r="E36" s="177"/>
      <c r="F36" s="87">
        <f t="shared" si="0"/>
        <v>0</v>
      </c>
      <c r="G36" s="87">
        <f t="shared" si="1"/>
        <v>0</v>
      </c>
      <c r="H36" s="87">
        <f t="shared" si="2"/>
        <v>0</v>
      </c>
      <c r="I36" s="87"/>
      <c r="J36" s="87"/>
    </row>
    <row r="37" spans="1:10" ht="12" hidden="1">
      <c r="A37" s="287"/>
      <c r="B37" s="178"/>
      <c r="C37" s="179"/>
      <c r="D37" s="63"/>
      <c r="E37" s="94"/>
      <c r="F37" s="87">
        <f t="shared" si="0"/>
        <v>0</v>
      </c>
      <c r="G37" s="87">
        <f t="shared" si="1"/>
        <v>0</v>
      </c>
      <c r="H37" s="87">
        <f t="shared" si="2"/>
        <v>0</v>
      </c>
      <c r="I37" s="87"/>
      <c r="J37" s="87"/>
    </row>
    <row r="38" spans="1:10" ht="12" hidden="1">
      <c r="A38" s="286"/>
      <c r="B38" s="194"/>
      <c r="C38" s="173"/>
      <c r="D38" s="16"/>
      <c r="E38" s="177"/>
      <c r="F38" s="87">
        <f t="shared" si="0"/>
        <v>0</v>
      </c>
      <c r="G38" s="87">
        <f t="shared" si="1"/>
        <v>0</v>
      </c>
      <c r="H38" s="87">
        <f t="shared" si="2"/>
        <v>0</v>
      </c>
      <c r="I38" s="87"/>
      <c r="J38" s="87"/>
    </row>
    <row r="39" spans="1:10" ht="12" hidden="1">
      <c r="A39" s="287"/>
      <c r="B39" s="178"/>
      <c r="C39" s="179"/>
      <c r="D39" s="63"/>
      <c r="E39" s="94"/>
      <c r="F39" s="87">
        <f t="shared" si="0"/>
        <v>0</v>
      </c>
      <c r="G39" s="87">
        <f t="shared" si="1"/>
        <v>0</v>
      </c>
      <c r="H39" s="87">
        <f t="shared" si="2"/>
        <v>0</v>
      </c>
      <c r="I39" s="87"/>
      <c r="J39" s="87"/>
    </row>
    <row r="40" spans="1:10" ht="12" hidden="1">
      <c r="A40" s="286"/>
      <c r="B40" s="194"/>
      <c r="C40" s="173"/>
      <c r="D40" s="16"/>
      <c r="E40" s="177"/>
      <c r="F40" s="87">
        <f t="shared" si="0"/>
        <v>0</v>
      </c>
      <c r="G40" s="87">
        <f t="shared" si="1"/>
        <v>0</v>
      </c>
      <c r="H40" s="87">
        <f t="shared" si="2"/>
        <v>0</v>
      </c>
      <c r="I40" s="87"/>
      <c r="J40" s="87"/>
    </row>
    <row r="41" spans="1:10" ht="12" hidden="1">
      <c r="A41" s="287"/>
      <c r="B41" s="178"/>
      <c r="C41" s="179"/>
      <c r="D41" s="63"/>
      <c r="E41" s="94"/>
      <c r="F41" s="87">
        <f t="shared" si="0"/>
        <v>0</v>
      </c>
      <c r="G41" s="87">
        <f t="shared" si="1"/>
        <v>0</v>
      </c>
      <c r="H41" s="87">
        <f t="shared" si="2"/>
        <v>0</v>
      </c>
      <c r="I41" s="87"/>
      <c r="J41" s="87"/>
    </row>
    <row r="42" spans="1:10" ht="12">
      <c r="A42" s="286"/>
      <c r="B42" s="130"/>
      <c r="C42" s="173"/>
      <c r="D42" s="16"/>
      <c r="E42" s="177"/>
      <c r="F42" s="87">
        <f t="shared" si="0"/>
        <v>0</v>
      </c>
      <c r="G42" s="87">
        <f t="shared" si="1"/>
        <v>0</v>
      </c>
      <c r="H42" s="87">
        <f t="shared" si="2"/>
        <v>0</v>
      </c>
      <c r="I42" s="87"/>
      <c r="J42" s="87"/>
    </row>
    <row r="43" spans="1:10" ht="12.75" thickBot="1">
      <c r="A43" s="288"/>
      <c r="B43" s="340"/>
      <c r="C43" s="182"/>
      <c r="D43" s="63"/>
      <c r="E43" s="94"/>
      <c r="F43" s="87">
        <f t="shared" si="0"/>
        <v>0</v>
      </c>
      <c r="G43" s="87">
        <f t="shared" si="1"/>
        <v>0</v>
      </c>
      <c r="H43" s="87">
        <f t="shared" si="2"/>
        <v>0</v>
      </c>
      <c r="I43" s="87"/>
      <c r="J43" s="87"/>
    </row>
    <row r="44" spans="1:10" ht="13.5" thickTop="1">
      <c r="A44" s="289"/>
      <c r="B44" s="197" t="s">
        <v>26</v>
      </c>
      <c r="C44" s="198"/>
      <c r="D44" s="85"/>
      <c r="E44" s="195"/>
      <c r="F44" s="87">
        <f>SUM(F10:F43)</f>
        <v>43649</v>
      </c>
      <c r="G44" s="87">
        <f>SUM(G10:G43)</f>
        <v>10</v>
      </c>
      <c r="H44" s="87">
        <f>SUM(H10:H43)</f>
        <v>0</v>
      </c>
      <c r="I44" s="87"/>
      <c r="J44" s="87"/>
    </row>
    <row r="45" spans="1:10" ht="13.5" thickBot="1">
      <c r="A45" s="290"/>
      <c r="B45" s="200">
        <f>SUM(B11:B43)</f>
        <v>7683.27</v>
      </c>
      <c r="C45" s="201"/>
      <c r="D45" s="190"/>
      <c r="E45" s="202"/>
      <c r="F45" s="87"/>
      <c r="G45" s="87"/>
      <c r="H45" s="87"/>
      <c r="I45" s="87"/>
      <c r="J45" s="87"/>
    </row>
    <row r="46" spans="1:10" ht="12">
      <c r="A46" s="87"/>
      <c r="B46" s="87"/>
      <c r="C46" s="87"/>
      <c r="D46" s="87"/>
      <c r="E46" s="87"/>
      <c r="F46" s="87"/>
      <c r="G46" s="87"/>
      <c r="H46" s="87"/>
      <c r="I46" s="87"/>
      <c r="J46" s="87"/>
    </row>
    <row r="47" spans="1:10" ht="12">
      <c r="A47" s="77"/>
      <c r="B47" s="77"/>
      <c r="C47" s="77"/>
      <c r="D47" s="77"/>
      <c r="E47" s="77"/>
      <c r="F47" s="77"/>
      <c r="G47" s="77"/>
      <c r="H47" s="77"/>
      <c r="I47" s="77"/>
      <c r="J47" s="77"/>
    </row>
    <row r="48" spans="1:10" ht="19.5">
      <c r="A48" s="76" t="s">
        <v>135</v>
      </c>
      <c r="B48" s="101"/>
      <c r="C48" s="101"/>
      <c r="D48" s="77"/>
      <c r="E48" s="77"/>
      <c r="F48" s="77"/>
      <c r="G48" s="77"/>
      <c r="H48" s="77"/>
      <c r="I48" s="77"/>
      <c r="J48" s="77"/>
    </row>
    <row r="49" spans="1:10" ht="12.75" thickBot="1">
      <c r="A49" s="77"/>
      <c r="B49" s="77"/>
      <c r="C49" s="105"/>
      <c r="D49" s="105"/>
      <c r="E49" s="77"/>
      <c r="F49" s="77"/>
      <c r="G49" s="77"/>
      <c r="H49" s="77"/>
      <c r="I49" s="77"/>
      <c r="J49" s="77"/>
    </row>
    <row r="50" spans="1:10" ht="12.75" thickTop="1">
      <c r="A50" s="317" t="s">
        <v>136</v>
      </c>
      <c r="B50" s="119"/>
      <c r="C50" s="173">
        <v>8553</v>
      </c>
      <c r="D50" s="16" t="s">
        <v>118</v>
      </c>
      <c r="E50" s="176"/>
      <c r="F50" s="87">
        <f aca="true" t="shared" si="3" ref="F50:F83">IF($B51&lt;&gt;0,C50+C51,0)</f>
        <v>17122</v>
      </c>
      <c r="G50" s="87" t="e">
        <f aca="true" t="shared" si="4" ref="G50:G83">IF($B51&lt;&gt;0,D50+D51,0)</f>
        <v>#VALUE!</v>
      </c>
      <c r="H50" s="87">
        <f aca="true" t="shared" si="5" ref="H50:H83">IF($B51&lt;&gt;0,E50+E51,0)</f>
        <v>0</v>
      </c>
      <c r="I50" s="87"/>
      <c r="J50" s="87"/>
    </row>
    <row r="51" spans="1:10" ht="12">
      <c r="A51" s="146"/>
      <c r="B51" s="223">
        <f>Skødeomkostninger!D11</f>
        <v>8512934</v>
      </c>
      <c r="C51" s="179">
        <v>8569</v>
      </c>
      <c r="D51" s="63"/>
      <c r="E51" s="94"/>
      <c r="F51" s="87">
        <f t="shared" si="3"/>
        <v>0</v>
      </c>
      <c r="G51" s="87">
        <f t="shared" si="4"/>
        <v>0</v>
      </c>
      <c r="H51" s="87">
        <f t="shared" si="5"/>
        <v>0</v>
      </c>
      <c r="I51" s="87"/>
      <c r="J51" s="87"/>
    </row>
    <row r="52" spans="1:10" ht="12">
      <c r="A52" s="196" t="s">
        <v>43</v>
      </c>
      <c r="B52" s="130"/>
      <c r="C52" s="173">
        <v>8553</v>
      </c>
      <c r="D52" s="174" t="s">
        <v>118</v>
      </c>
      <c r="E52" s="177"/>
      <c r="F52" s="87">
        <f t="shared" si="3"/>
        <v>0</v>
      </c>
      <c r="G52" s="87">
        <f t="shared" si="4"/>
        <v>0</v>
      </c>
      <c r="H52" s="87">
        <f t="shared" si="5"/>
        <v>0</v>
      </c>
      <c r="I52" s="87"/>
      <c r="J52" s="87"/>
    </row>
    <row r="53" spans="1:10" ht="12">
      <c r="A53" s="146"/>
      <c r="B53" s="223">
        <f>Skødeomkostninger!D17</f>
        <v>0</v>
      </c>
      <c r="C53" s="179">
        <v>8569</v>
      </c>
      <c r="D53" s="63"/>
      <c r="E53" s="94"/>
      <c r="F53" s="87">
        <f t="shared" si="3"/>
        <v>0</v>
      </c>
      <c r="G53" s="87">
        <f t="shared" si="4"/>
        <v>0</v>
      </c>
      <c r="H53" s="87">
        <f t="shared" si="5"/>
        <v>0</v>
      </c>
      <c r="I53" s="87"/>
      <c r="J53" s="87"/>
    </row>
    <row r="54" spans="1:10" ht="12">
      <c r="A54" s="196" t="s">
        <v>44</v>
      </c>
      <c r="B54" s="130"/>
      <c r="C54" s="173">
        <v>8553</v>
      </c>
      <c r="D54" s="174" t="s">
        <v>118</v>
      </c>
      <c r="E54" s="177"/>
      <c r="F54" s="87">
        <f t="shared" si="3"/>
        <v>0</v>
      </c>
      <c r="G54" s="87">
        <f t="shared" si="4"/>
        <v>0</v>
      </c>
      <c r="H54" s="87">
        <f t="shared" si="5"/>
        <v>0</v>
      </c>
      <c r="I54" s="87"/>
      <c r="J54" s="87"/>
    </row>
    <row r="55" spans="1:10" ht="12">
      <c r="A55" s="146"/>
      <c r="B55" s="223">
        <f>Skødeomkostninger!D19</f>
        <v>0</v>
      </c>
      <c r="C55" s="179">
        <v>8569</v>
      </c>
      <c r="D55" s="63"/>
      <c r="E55" s="94"/>
      <c r="F55" s="87">
        <f t="shared" si="3"/>
        <v>0</v>
      </c>
      <c r="G55" s="87">
        <f t="shared" si="4"/>
        <v>0</v>
      </c>
      <c r="H55" s="87">
        <f t="shared" si="5"/>
        <v>0</v>
      </c>
      <c r="I55" s="87"/>
      <c r="J55" s="87"/>
    </row>
    <row r="56" spans="1:10" ht="12">
      <c r="A56" s="196" t="s">
        <v>45</v>
      </c>
      <c r="B56" s="130"/>
      <c r="C56" s="173">
        <v>8553</v>
      </c>
      <c r="D56" s="174" t="s">
        <v>118</v>
      </c>
      <c r="E56" s="177"/>
      <c r="F56" s="87">
        <f t="shared" si="3"/>
        <v>17122</v>
      </c>
      <c r="G56" s="87" t="e">
        <f t="shared" si="4"/>
        <v>#VALUE!</v>
      </c>
      <c r="H56" s="87">
        <f t="shared" si="5"/>
        <v>0</v>
      </c>
      <c r="I56" s="87"/>
      <c r="J56" s="87"/>
    </row>
    <row r="57" spans="1:10" ht="12">
      <c r="A57" s="146"/>
      <c r="B57" s="223">
        <f>Skødeomkostninger!D21</f>
        <v>1106754</v>
      </c>
      <c r="C57" s="179">
        <v>8569</v>
      </c>
      <c r="D57" s="180"/>
      <c r="E57" s="177"/>
      <c r="F57" s="87">
        <f t="shared" si="3"/>
        <v>0</v>
      </c>
      <c r="G57" s="87">
        <f t="shared" si="4"/>
        <v>0</v>
      </c>
      <c r="H57" s="87">
        <f t="shared" si="5"/>
        <v>0</v>
      </c>
      <c r="I57" s="87"/>
      <c r="J57" s="87"/>
    </row>
    <row r="58" spans="1:10" ht="12">
      <c r="A58" s="196" t="s">
        <v>56</v>
      </c>
      <c r="B58" s="130"/>
      <c r="C58" s="173">
        <v>8553</v>
      </c>
      <c r="D58" s="174" t="s">
        <v>118</v>
      </c>
      <c r="E58" s="181"/>
      <c r="F58" s="87">
        <f t="shared" si="3"/>
        <v>0</v>
      </c>
      <c r="G58" s="87">
        <f t="shared" si="4"/>
        <v>0</v>
      </c>
      <c r="H58" s="87">
        <f t="shared" si="5"/>
        <v>0</v>
      </c>
      <c r="I58" s="87"/>
      <c r="J58" s="87"/>
    </row>
    <row r="59" spans="1:10" ht="12.75" thickBot="1">
      <c r="A59" s="146"/>
      <c r="B59" s="223">
        <f>Skødeomkostninger!D39</f>
        <v>0</v>
      </c>
      <c r="C59" s="179">
        <v>8569</v>
      </c>
      <c r="D59" s="180"/>
      <c r="E59" s="94"/>
      <c r="F59" s="87">
        <f t="shared" si="3"/>
        <v>0</v>
      </c>
      <c r="G59" s="87">
        <f t="shared" si="4"/>
        <v>0</v>
      </c>
      <c r="H59" s="87">
        <f t="shared" si="5"/>
        <v>0</v>
      </c>
      <c r="I59" s="87"/>
      <c r="J59" s="87"/>
    </row>
    <row r="60" spans="1:10" ht="12" hidden="1">
      <c r="A60" s="193" t="s">
        <v>73</v>
      </c>
      <c r="B60" s="194"/>
      <c r="C60" s="173">
        <v>8990</v>
      </c>
      <c r="D60" s="174"/>
      <c r="E60" s="177"/>
      <c r="F60" s="87">
        <f t="shared" si="3"/>
        <v>0</v>
      </c>
      <c r="G60" s="87">
        <f t="shared" si="4"/>
        <v>0</v>
      </c>
      <c r="H60" s="87">
        <f t="shared" si="5"/>
        <v>0</v>
      </c>
      <c r="I60" s="87"/>
      <c r="J60" s="87"/>
    </row>
    <row r="61" spans="1:10" ht="12" hidden="1">
      <c r="A61" s="146"/>
      <c r="B61" s="178"/>
      <c r="C61" s="179">
        <v>5457</v>
      </c>
      <c r="D61" s="180" t="s">
        <v>118</v>
      </c>
      <c r="E61" s="94"/>
      <c r="F61" s="87">
        <f t="shared" si="3"/>
        <v>0</v>
      </c>
      <c r="G61" s="87">
        <f t="shared" si="4"/>
        <v>0</v>
      </c>
      <c r="H61" s="87">
        <f t="shared" si="5"/>
        <v>0</v>
      </c>
      <c r="I61" s="87"/>
      <c r="J61" s="87"/>
    </row>
    <row r="62" spans="1:10" ht="12" hidden="1">
      <c r="A62" s="193" t="s">
        <v>74</v>
      </c>
      <c r="B62" s="194"/>
      <c r="C62" s="173">
        <v>8990</v>
      </c>
      <c r="D62" s="174"/>
      <c r="E62" s="177"/>
      <c r="F62" s="87">
        <f t="shared" si="3"/>
        <v>0</v>
      </c>
      <c r="G62" s="87">
        <f t="shared" si="4"/>
        <v>0</v>
      </c>
      <c r="H62" s="87">
        <f t="shared" si="5"/>
        <v>0</v>
      </c>
      <c r="I62" s="87"/>
      <c r="J62" s="87"/>
    </row>
    <row r="63" spans="1:10" ht="12" hidden="1">
      <c r="A63" s="146"/>
      <c r="B63" s="178"/>
      <c r="C63" s="179">
        <v>5458</v>
      </c>
      <c r="D63" s="180" t="s">
        <v>118</v>
      </c>
      <c r="E63" s="94"/>
      <c r="F63" s="87">
        <f t="shared" si="3"/>
        <v>0</v>
      </c>
      <c r="G63" s="87">
        <f t="shared" si="4"/>
        <v>0</v>
      </c>
      <c r="H63" s="87">
        <f t="shared" si="5"/>
        <v>0</v>
      </c>
      <c r="I63" s="87"/>
      <c r="J63" s="87"/>
    </row>
    <row r="64" spans="1:10" ht="12" hidden="1">
      <c r="A64" s="196" t="s">
        <v>122</v>
      </c>
      <c r="B64" s="194"/>
      <c r="C64" s="173">
        <v>8990</v>
      </c>
      <c r="D64" s="174"/>
      <c r="E64" s="177"/>
      <c r="F64" s="87">
        <f t="shared" si="3"/>
        <v>0</v>
      </c>
      <c r="G64" s="87">
        <f t="shared" si="4"/>
        <v>0</v>
      </c>
      <c r="H64" s="87">
        <f t="shared" si="5"/>
        <v>0</v>
      </c>
      <c r="I64" s="87"/>
      <c r="J64" s="87"/>
    </row>
    <row r="65" spans="1:10" ht="12" hidden="1">
      <c r="A65" s="146"/>
      <c r="B65" s="178"/>
      <c r="C65" s="179">
        <v>5459</v>
      </c>
      <c r="D65" s="180" t="s">
        <v>118</v>
      </c>
      <c r="E65" s="94"/>
      <c r="F65" s="87">
        <f t="shared" si="3"/>
        <v>0</v>
      </c>
      <c r="G65" s="87">
        <f t="shared" si="4"/>
        <v>0</v>
      </c>
      <c r="H65" s="87">
        <f t="shared" si="5"/>
        <v>0</v>
      </c>
      <c r="I65" s="87"/>
      <c r="J65" s="87"/>
    </row>
    <row r="66" spans="1:10" ht="12" hidden="1">
      <c r="A66" s="193" t="s">
        <v>75</v>
      </c>
      <c r="B66" s="194"/>
      <c r="C66" s="173">
        <v>8990</v>
      </c>
      <c r="D66" s="174"/>
      <c r="E66" s="177"/>
      <c r="F66" s="87">
        <f t="shared" si="3"/>
        <v>0</v>
      </c>
      <c r="G66" s="87">
        <f t="shared" si="4"/>
        <v>0</v>
      </c>
      <c r="H66" s="87">
        <f t="shared" si="5"/>
        <v>0</v>
      </c>
      <c r="I66" s="87"/>
      <c r="J66" s="87"/>
    </row>
    <row r="67" spans="1:10" ht="12" hidden="1">
      <c r="A67" s="146"/>
      <c r="B67" s="178"/>
      <c r="C67" s="179">
        <v>5465</v>
      </c>
      <c r="D67" s="180" t="s">
        <v>118</v>
      </c>
      <c r="E67" s="94"/>
      <c r="F67" s="87">
        <f t="shared" si="3"/>
        <v>0</v>
      </c>
      <c r="G67" s="87">
        <f t="shared" si="4"/>
        <v>0</v>
      </c>
      <c r="H67" s="87">
        <f t="shared" si="5"/>
        <v>0</v>
      </c>
      <c r="I67" s="87"/>
      <c r="J67" s="87"/>
    </row>
    <row r="68" spans="1:10" ht="12" hidden="1">
      <c r="A68" s="193" t="s">
        <v>76</v>
      </c>
      <c r="B68" s="194"/>
      <c r="C68" s="173">
        <v>8990</v>
      </c>
      <c r="D68" s="174"/>
      <c r="E68" s="177"/>
      <c r="F68" s="87">
        <f t="shared" si="3"/>
        <v>0</v>
      </c>
      <c r="G68" s="87">
        <f t="shared" si="4"/>
        <v>0</v>
      </c>
      <c r="H68" s="87">
        <f t="shared" si="5"/>
        <v>0</v>
      </c>
      <c r="I68" s="87"/>
      <c r="J68" s="87"/>
    </row>
    <row r="69" spans="1:10" ht="12" hidden="1">
      <c r="A69" s="146"/>
      <c r="B69" s="178"/>
      <c r="C69" s="179">
        <v>5470</v>
      </c>
      <c r="D69" s="180" t="s">
        <v>118</v>
      </c>
      <c r="E69" s="94"/>
      <c r="F69" s="87">
        <f t="shared" si="3"/>
        <v>0</v>
      </c>
      <c r="G69" s="87">
        <f t="shared" si="4"/>
        <v>0</v>
      </c>
      <c r="H69" s="87">
        <f t="shared" si="5"/>
        <v>0</v>
      </c>
      <c r="I69" s="87"/>
      <c r="J69" s="87"/>
    </row>
    <row r="70" spans="1:10" ht="12" hidden="1">
      <c r="A70" s="286"/>
      <c r="B70" s="194"/>
      <c r="C70" s="173"/>
      <c r="D70" s="16"/>
      <c r="E70" s="177"/>
      <c r="F70" s="87">
        <f t="shared" si="3"/>
        <v>0</v>
      </c>
      <c r="G70" s="87">
        <f t="shared" si="4"/>
        <v>0</v>
      </c>
      <c r="H70" s="87">
        <f t="shared" si="5"/>
        <v>0</v>
      </c>
      <c r="I70" s="87"/>
      <c r="J70" s="87"/>
    </row>
    <row r="71" spans="1:10" ht="12" hidden="1">
      <c r="A71" s="287"/>
      <c r="B71" s="178"/>
      <c r="C71" s="179"/>
      <c r="D71" s="63"/>
      <c r="E71" s="94"/>
      <c r="F71" s="87">
        <f t="shared" si="3"/>
        <v>0</v>
      </c>
      <c r="G71" s="87">
        <f t="shared" si="4"/>
        <v>0</v>
      </c>
      <c r="H71" s="87">
        <f t="shared" si="5"/>
        <v>0</v>
      </c>
      <c r="I71" s="87"/>
      <c r="J71" s="87"/>
    </row>
    <row r="72" spans="1:10" ht="12" hidden="1">
      <c r="A72" s="286"/>
      <c r="B72" s="194"/>
      <c r="C72" s="173"/>
      <c r="D72" s="16"/>
      <c r="E72" s="177"/>
      <c r="F72" s="87">
        <f t="shared" si="3"/>
        <v>0</v>
      </c>
      <c r="G72" s="87">
        <f t="shared" si="4"/>
        <v>0</v>
      </c>
      <c r="H72" s="87">
        <f t="shared" si="5"/>
        <v>0</v>
      </c>
      <c r="I72" s="87"/>
      <c r="J72" s="87"/>
    </row>
    <row r="73" spans="1:10" ht="12" hidden="1">
      <c r="A73" s="287"/>
      <c r="B73" s="178"/>
      <c r="C73" s="179"/>
      <c r="D73" s="63"/>
      <c r="E73" s="94"/>
      <c r="F73" s="87">
        <f t="shared" si="3"/>
        <v>0</v>
      </c>
      <c r="G73" s="87">
        <f t="shared" si="4"/>
        <v>0</v>
      </c>
      <c r="H73" s="87">
        <f t="shared" si="5"/>
        <v>0</v>
      </c>
      <c r="I73" s="87"/>
      <c r="J73" s="87"/>
    </row>
    <row r="74" spans="1:10" ht="12" hidden="1">
      <c r="A74" s="286"/>
      <c r="B74" s="194"/>
      <c r="C74" s="173"/>
      <c r="D74" s="16"/>
      <c r="E74" s="177"/>
      <c r="F74" s="87">
        <f t="shared" si="3"/>
        <v>0</v>
      </c>
      <c r="G74" s="87">
        <f t="shared" si="4"/>
        <v>0</v>
      </c>
      <c r="H74" s="87">
        <f t="shared" si="5"/>
        <v>0</v>
      </c>
      <c r="I74" s="87"/>
      <c r="J74" s="87"/>
    </row>
    <row r="75" spans="1:10" ht="12" hidden="1">
      <c r="A75" s="287"/>
      <c r="B75" s="178"/>
      <c r="C75" s="179"/>
      <c r="D75" s="63"/>
      <c r="E75" s="94"/>
      <c r="F75" s="87">
        <f t="shared" si="3"/>
        <v>0</v>
      </c>
      <c r="G75" s="87">
        <f t="shared" si="4"/>
        <v>0</v>
      </c>
      <c r="H75" s="87">
        <f t="shared" si="5"/>
        <v>0</v>
      </c>
      <c r="I75" s="87"/>
      <c r="J75" s="87"/>
    </row>
    <row r="76" spans="1:10" ht="12" hidden="1">
      <c r="A76" s="286"/>
      <c r="B76" s="194"/>
      <c r="C76" s="173"/>
      <c r="D76" s="16"/>
      <c r="E76" s="177"/>
      <c r="F76" s="87">
        <f t="shared" si="3"/>
        <v>0</v>
      </c>
      <c r="G76" s="87">
        <f t="shared" si="4"/>
        <v>0</v>
      </c>
      <c r="H76" s="87">
        <f t="shared" si="5"/>
        <v>0</v>
      </c>
      <c r="I76" s="87"/>
      <c r="J76" s="87"/>
    </row>
    <row r="77" spans="1:10" ht="12" hidden="1">
      <c r="A77" s="287"/>
      <c r="B77" s="178"/>
      <c r="C77" s="179"/>
      <c r="D77" s="63"/>
      <c r="E77" s="94"/>
      <c r="F77" s="87">
        <f t="shared" si="3"/>
        <v>0</v>
      </c>
      <c r="G77" s="87">
        <f t="shared" si="4"/>
        <v>0</v>
      </c>
      <c r="H77" s="87">
        <f t="shared" si="5"/>
        <v>0</v>
      </c>
      <c r="I77" s="87"/>
      <c r="J77" s="87"/>
    </row>
    <row r="78" spans="1:10" ht="12" hidden="1">
      <c r="A78" s="286"/>
      <c r="B78" s="194"/>
      <c r="C78" s="173"/>
      <c r="D78" s="16"/>
      <c r="E78" s="177"/>
      <c r="F78" s="87">
        <f t="shared" si="3"/>
        <v>0</v>
      </c>
      <c r="G78" s="87">
        <f t="shared" si="4"/>
        <v>0</v>
      </c>
      <c r="H78" s="87">
        <f t="shared" si="5"/>
        <v>0</v>
      </c>
      <c r="I78" s="87"/>
      <c r="J78" s="87"/>
    </row>
    <row r="79" spans="1:10" ht="12" hidden="1">
      <c r="A79" s="287"/>
      <c r="B79" s="178"/>
      <c r="C79" s="179"/>
      <c r="D79" s="63"/>
      <c r="E79" s="94"/>
      <c r="F79" s="87">
        <f t="shared" si="3"/>
        <v>0</v>
      </c>
      <c r="G79" s="87">
        <f t="shared" si="4"/>
        <v>0</v>
      </c>
      <c r="H79" s="87">
        <f t="shared" si="5"/>
        <v>0</v>
      </c>
      <c r="I79" s="87"/>
      <c r="J79" s="87"/>
    </row>
    <row r="80" spans="1:10" ht="12" hidden="1">
      <c r="A80" s="286"/>
      <c r="B80" s="194"/>
      <c r="C80" s="173"/>
      <c r="D80" s="16"/>
      <c r="E80" s="177"/>
      <c r="F80" s="87">
        <f t="shared" si="3"/>
        <v>0</v>
      </c>
      <c r="G80" s="87">
        <f t="shared" si="4"/>
        <v>0</v>
      </c>
      <c r="H80" s="87">
        <f t="shared" si="5"/>
        <v>0</v>
      </c>
      <c r="I80" s="87"/>
      <c r="J80" s="87"/>
    </row>
    <row r="81" spans="1:10" ht="12" hidden="1">
      <c r="A81" s="287"/>
      <c r="B81" s="178"/>
      <c r="C81" s="179"/>
      <c r="D81" s="63"/>
      <c r="E81" s="94"/>
      <c r="F81" s="87">
        <f t="shared" si="3"/>
        <v>0</v>
      </c>
      <c r="G81" s="87">
        <f t="shared" si="4"/>
        <v>0</v>
      </c>
      <c r="H81" s="87">
        <f t="shared" si="5"/>
        <v>0</v>
      </c>
      <c r="I81" s="87"/>
      <c r="J81" s="87"/>
    </row>
    <row r="82" spans="1:10" ht="12" hidden="1">
      <c r="A82" s="286"/>
      <c r="B82" s="194"/>
      <c r="C82" s="173"/>
      <c r="D82" s="16"/>
      <c r="E82" s="177"/>
      <c r="F82" s="87">
        <f t="shared" si="3"/>
        <v>0</v>
      </c>
      <c r="G82" s="87">
        <f t="shared" si="4"/>
        <v>0</v>
      </c>
      <c r="H82" s="87">
        <f t="shared" si="5"/>
        <v>0</v>
      </c>
      <c r="I82" s="87"/>
      <c r="J82" s="87"/>
    </row>
    <row r="83" spans="1:10" ht="12.75" hidden="1" thickBot="1">
      <c r="A83" s="288"/>
      <c r="B83" s="175"/>
      <c r="C83" s="182"/>
      <c r="D83" s="63"/>
      <c r="E83" s="94"/>
      <c r="F83" s="87">
        <f t="shared" si="3"/>
        <v>0</v>
      </c>
      <c r="G83" s="87">
        <f t="shared" si="4"/>
        <v>0</v>
      </c>
      <c r="H83" s="87">
        <f t="shared" si="5"/>
        <v>0</v>
      </c>
      <c r="I83" s="87"/>
      <c r="J83" s="87"/>
    </row>
    <row r="84" spans="1:10" ht="13.5" thickTop="1">
      <c r="A84" s="289"/>
      <c r="B84" s="197" t="s">
        <v>26</v>
      </c>
      <c r="C84" s="198"/>
      <c r="D84" s="85"/>
      <c r="E84" s="195"/>
      <c r="F84" s="87">
        <f>SUM(F50:F83)</f>
        <v>34244</v>
      </c>
      <c r="G84" s="87" t="e">
        <f>SUM(G50:G83)</f>
        <v>#VALUE!</v>
      </c>
      <c r="H84" s="87">
        <f>SUM(H50:H83)</f>
        <v>0</v>
      </c>
      <c r="I84" s="87"/>
      <c r="J84" s="87"/>
    </row>
    <row r="85" spans="1:10" ht="13.5" thickBot="1">
      <c r="A85" s="290"/>
      <c r="B85" s="200">
        <f>SUM(B51:B83)</f>
        <v>9619688</v>
      </c>
      <c r="C85" s="201"/>
      <c r="D85" s="190"/>
      <c r="E85" s="202"/>
      <c r="F85" s="87"/>
      <c r="G85" s="87"/>
      <c r="H85" s="87"/>
      <c r="I85" s="87"/>
      <c r="J85" s="87"/>
    </row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</sheetData>
  <sheetProtection sheet="1" objects="1" scenarios="1"/>
  <mergeCells count="1">
    <mergeCell ref="C8:E8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1:IV63"/>
  <sheetViews>
    <sheetView zoomScalePageLayoutView="0" workbookViewId="0" topLeftCell="A28">
      <selection activeCell="C44" sqref="C44"/>
    </sheetView>
  </sheetViews>
  <sheetFormatPr defaultColWidth="9.140625" defaultRowHeight="12.75"/>
  <cols>
    <col min="1" max="1" width="22.140625" style="0" customWidth="1"/>
    <col min="2" max="2" width="12.28125" style="0" customWidth="1"/>
    <col min="3" max="3" width="14.00390625" style="0" customWidth="1"/>
    <col min="4" max="4" width="13.421875" style="0" customWidth="1"/>
    <col min="5" max="5" width="12.28125" style="0" customWidth="1"/>
    <col min="6" max="6" width="4.8515625" style="2" customWidth="1"/>
    <col min="7" max="7" width="2.8515625" style="2" customWidth="1"/>
    <col min="8" max="8" width="2.421875" style="2" customWidth="1"/>
    <col min="9" max="12" width="8.421875" style="0" hidden="1" customWidth="1"/>
    <col min="13" max="13" width="1.7109375" style="0" customWidth="1"/>
  </cols>
  <sheetData>
    <row r="1" spans="1:13" ht="17.25">
      <c r="A1" s="98" t="s">
        <v>125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2.75" thickBot="1">
      <c r="A2" s="77"/>
      <c r="B2" s="77"/>
      <c r="C2" s="77"/>
      <c r="D2" s="87"/>
      <c r="E2" s="87"/>
      <c r="F2" s="78"/>
      <c r="G2" s="77"/>
      <c r="H2" s="77"/>
      <c r="I2" s="77"/>
      <c r="J2" s="77"/>
      <c r="K2" s="77"/>
      <c r="L2" s="77"/>
      <c r="M2" s="77"/>
    </row>
    <row r="3" spans="1:13" ht="17.25" thickBot="1" thickTop="1">
      <c r="A3" s="99" t="s">
        <v>126</v>
      </c>
      <c r="B3" s="100"/>
      <c r="C3" s="100"/>
      <c r="D3" s="101"/>
      <c r="E3" s="102"/>
      <c r="F3" s="103"/>
      <c r="G3" s="77"/>
      <c r="H3" s="77"/>
      <c r="I3" s="77"/>
      <c r="J3" s="77"/>
      <c r="K3" s="77"/>
      <c r="L3" s="77"/>
      <c r="M3" s="77"/>
    </row>
    <row r="4" spans="1:13" ht="15.75" thickTop="1">
      <c r="A4" s="77"/>
      <c r="B4" s="101"/>
      <c r="C4" s="101"/>
      <c r="D4" s="101"/>
      <c r="E4" s="104"/>
      <c r="F4" s="87"/>
      <c r="G4" s="77"/>
      <c r="H4" s="77"/>
      <c r="I4" s="77"/>
      <c r="J4" s="77"/>
      <c r="K4" s="77"/>
      <c r="L4" s="77"/>
      <c r="M4" s="77"/>
    </row>
    <row r="5" spans="1:13" ht="12.75" thickBot="1">
      <c r="A5" s="105"/>
      <c r="B5" s="105"/>
      <c r="C5" s="105"/>
      <c r="D5" s="105"/>
      <c r="E5" s="105"/>
      <c r="F5" s="105"/>
      <c r="G5" s="105"/>
      <c r="H5" s="105"/>
      <c r="I5" s="87"/>
      <c r="J5" s="87"/>
      <c r="K5" s="87"/>
      <c r="L5" s="87"/>
      <c r="M5" s="87"/>
    </row>
    <row r="6" spans="1:13" ht="12.75">
      <c r="A6" s="106"/>
      <c r="B6" s="107" t="s">
        <v>36</v>
      </c>
      <c r="C6" s="108" t="s">
        <v>38</v>
      </c>
      <c r="D6" s="325" t="s">
        <v>79</v>
      </c>
      <c r="E6" s="109"/>
      <c r="F6" s="109" t="s">
        <v>127</v>
      </c>
      <c r="G6" s="85"/>
      <c r="H6" s="86"/>
      <c r="I6" s="87"/>
      <c r="J6" s="87"/>
      <c r="K6" s="87"/>
      <c r="L6" s="87"/>
      <c r="M6" s="110"/>
    </row>
    <row r="7" spans="1:13" ht="12.75">
      <c r="A7" s="111" t="s">
        <v>80</v>
      </c>
      <c r="B7" s="112" t="s">
        <v>24</v>
      </c>
      <c r="C7" s="113" t="s">
        <v>81</v>
      </c>
      <c r="D7" s="114" t="s">
        <v>82</v>
      </c>
      <c r="E7" s="114" t="s">
        <v>83</v>
      </c>
      <c r="F7" s="492" t="s">
        <v>84</v>
      </c>
      <c r="G7" s="492"/>
      <c r="H7" s="493"/>
      <c r="I7" s="87"/>
      <c r="J7" s="87"/>
      <c r="K7" s="87"/>
      <c r="L7" s="87"/>
      <c r="M7" s="110"/>
    </row>
    <row r="8" spans="1:14" ht="13.5" thickBot="1">
      <c r="A8" s="115"/>
      <c r="B8" s="116" t="s">
        <v>85</v>
      </c>
      <c r="C8" s="116" t="s">
        <v>86</v>
      </c>
      <c r="D8" s="117" t="s">
        <v>87</v>
      </c>
      <c r="E8" s="118"/>
      <c r="F8" s="497" t="s">
        <v>128</v>
      </c>
      <c r="G8" s="498"/>
      <c r="H8" s="499"/>
      <c r="I8" s="87"/>
      <c r="J8" s="87"/>
      <c r="K8" s="87"/>
      <c r="L8" s="87"/>
      <c r="M8" s="110"/>
      <c r="N8" s="7"/>
    </row>
    <row r="9" spans="1:14" ht="12.75" thickTop="1">
      <c r="A9" s="96" t="s">
        <v>191</v>
      </c>
      <c r="B9" s="56">
        <v>500000</v>
      </c>
      <c r="C9" s="60">
        <f>(Skødeomkostninger!D21/Skødeomkostninger!B21)*B9</f>
        <v>503070</v>
      </c>
      <c r="D9" s="66"/>
      <c r="E9" s="119">
        <f aca="true" t="shared" si="0" ref="E9:E14">C9</f>
        <v>503070</v>
      </c>
      <c r="F9" s="70">
        <v>9114</v>
      </c>
      <c r="G9" s="63"/>
      <c r="H9" s="86"/>
      <c r="I9" s="87">
        <f aca="true" t="shared" si="1" ref="I9:I17">IF(B9&lt;&gt;0,F9+7929,0)</f>
        <v>17043</v>
      </c>
      <c r="J9" s="87">
        <f aca="true" t="shared" si="2" ref="J9:J17">IF($B9&lt;&gt;0,G9+20,0)</f>
        <v>20</v>
      </c>
      <c r="K9" s="87">
        <f aca="true" t="shared" si="3" ref="K9:K17">IF($B9&lt;&gt;0,H9,0)</f>
        <v>0</v>
      </c>
      <c r="L9" s="87"/>
      <c r="M9" s="110"/>
      <c r="N9" s="7"/>
    </row>
    <row r="10" spans="1:14" ht="12">
      <c r="A10" s="96" t="s">
        <v>192</v>
      </c>
      <c r="B10" s="56">
        <v>350000</v>
      </c>
      <c r="C10" s="60">
        <f>(Skødeomkostninger!D21/Skødeomkostninger!B21)*B10</f>
        <v>352149</v>
      </c>
      <c r="D10" s="66"/>
      <c r="E10" s="121">
        <f t="shared" si="0"/>
        <v>352149</v>
      </c>
      <c r="F10" s="97">
        <v>9114</v>
      </c>
      <c r="G10" s="54"/>
      <c r="H10" s="122"/>
      <c r="I10" s="87">
        <f t="shared" si="1"/>
        <v>17043</v>
      </c>
      <c r="J10" s="87">
        <f t="shared" si="2"/>
        <v>20</v>
      </c>
      <c r="K10" s="87">
        <f t="shared" si="3"/>
        <v>0</v>
      </c>
      <c r="L10" s="87"/>
      <c r="M10" s="110"/>
      <c r="N10" s="7"/>
    </row>
    <row r="11" spans="1:14" ht="12">
      <c r="A11" s="96" t="s">
        <v>193</v>
      </c>
      <c r="B11" s="56">
        <v>250000</v>
      </c>
      <c r="C11" s="60">
        <f>(Skødeomkostninger!D21/Skødeomkostninger!B21)*B11</f>
        <v>251535</v>
      </c>
      <c r="D11" s="66"/>
      <c r="E11" s="121">
        <f t="shared" si="0"/>
        <v>251535</v>
      </c>
      <c r="F11" s="97">
        <v>9114</v>
      </c>
      <c r="G11" s="54"/>
      <c r="H11" s="122"/>
      <c r="I11" s="87">
        <f t="shared" si="1"/>
        <v>17043</v>
      </c>
      <c r="J11" s="87">
        <f t="shared" si="2"/>
        <v>20</v>
      </c>
      <c r="K11" s="87">
        <f t="shared" si="3"/>
        <v>0</v>
      </c>
      <c r="L11" s="87"/>
      <c r="M11" s="110"/>
      <c r="N11" s="7"/>
    </row>
    <row r="12" spans="1:14" ht="12">
      <c r="A12" s="96"/>
      <c r="B12" s="56">
        <v>0</v>
      </c>
      <c r="C12" s="60">
        <f>(Skødeomkostninger!D21/Skødeomkostninger!B21)*B12</f>
        <v>0</v>
      </c>
      <c r="D12" s="66"/>
      <c r="E12" s="121">
        <f t="shared" si="0"/>
        <v>0</v>
      </c>
      <c r="F12" s="97">
        <v>9114</v>
      </c>
      <c r="G12" s="54"/>
      <c r="H12" s="122"/>
      <c r="I12" s="87">
        <f t="shared" si="1"/>
        <v>0</v>
      </c>
      <c r="J12" s="87">
        <f t="shared" si="2"/>
        <v>0</v>
      </c>
      <c r="K12" s="87">
        <f t="shared" si="3"/>
        <v>0</v>
      </c>
      <c r="L12" s="87"/>
      <c r="M12" s="110"/>
      <c r="N12" s="7"/>
    </row>
    <row r="13" spans="1:14" ht="12">
      <c r="A13" s="96"/>
      <c r="B13" s="56">
        <v>0</v>
      </c>
      <c r="C13" s="60">
        <f>(Skødeomkostninger!D21/Skødeomkostninger!B21)*B13</f>
        <v>0</v>
      </c>
      <c r="D13" s="66"/>
      <c r="E13" s="121">
        <f t="shared" si="0"/>
        <v>0</v>
      </c>
      <c r="F13" s="97">
        <v>9114</v>
      </c>
      <c r="G13" s="54"/>
      <c r="H13" s="122"/>
      <c r="I13" s="87">
        <f t="shared" si="1"/>
        <v>0</v>
      </c>
      <c r="J13" s="87">
        <f t="shared" si="2"/>
        <v>0</v>
      </c>
      <c r="K13" s="87">
        <f t="shared" si="3"/>
        <v>0</v>
      </c>
      <c r="L13" s="87"/>
      <c r="M13" s="110"/>
      <c r="N13" s="7"/>
    </row>
    <row r="14" spans="1:14" ht="12.75" thickBot="1">
      <c r="A14" s="96" t="s">
        <v>134</v>
      </c>
      <c r="B14" s="58">
        <f>B15-B9-B10-B11-B12-B13</f>
        <v>0</v>
      </c>
      <c r="C14" s="58">
        <f>(Skødeomkostninger!D21/Skødeomkostninger!B21)*B14</f>
        <v>0</v>
      </c>
      <c r="D14" s="55"/>
      <c r="E14" s="123">
        <f t="shared" si="0"/>
        <v>0</v>
      </c>
      <c r="F14" s="97"/>
      <c r="G14" s="54"/>
      <c r="H14" s="122"/>
      <c r="I14" s="87">
        <f t="shared" si="1"/>
        <v>0</v>
      </c>
      <c r="J14" s="87">
        <f t="shared" si="2"/>
        <v>0</v>
      </c>
      <c r="K14" s="87">
        <f t="shared" si="3"/>
        <v>0</v>
      </c>
      <c r="L14" s="87"/>
      <c r="M14" s="110"/>
      <c r="N14" s="7"/>
    </row>
    <row r="15" spans="1:14" ht="13.5" thickTop="1">
      <c r="A15" s="124" t="s">
        <v>88</v>
      </c>
      <c r="B15" s="59">
        <f>Skødeomkostninger!B21</f>
        <v>1100000</v>
      </c>
      <c r="C15" s="59">
        <f>SUM(C9:C14)</f>
        <v>1106754</v>
      </c>
      <c r="D15" s="125"/>
      <c r="E15" s="126">
        <f>SUM(E9:E14)</f>
        <v>1106754</v>
      </c>
      <c r="F15" s="97"/>
      <c r="G15" s="54"/>
      <c r="H15" s="122"/>
      <c r="I15" s="87">
        <f t="shared" si="1"/>
        <v>7929</v>
      </c>
      <c r="J15" s="87">
        <f t="shared" si="2"/>
        <v>20</v>
      </c>
      <c r="K15" s="87">
        <f t="shared" si="3"/>
        <v>0</v>
      </c>
      <c r="L15" s="87"/>
      <c r="M15" s="110"/>
      <c r="N15" s="15"/>
    </row>
    <row r="16" spans="1:14" ht="12">
      <c r="A16" s="115" t="s">
        <v>89</v>
      </c>
      <c r="B16" s="60">
        <f>Skødeomkostninger!B17</f>
        <v>0</v>
      </c>
      <c r="C16" s="60" t="e">
        <f>(Skødeomkostninger!D17/Skødeomkostninger!B17)*B16</f>
        <v>#DIV/0!</v>
      </c>
      <c r="D16" s="127"/>
      <c r="E16" s="128" t="e">
        <f>C16</f>
        <v>#DIV/0!</v>
      </c>
      <c r="F16" s="97">
        <v>9014</v>
      </c>
      <c r="G16" s="54"/>
      <c r="H16" s="122"/>
      <c r="I16" s="87">
        <f t="shared" si="1"/>
        <v>0</v>
      </c>
      <c r="J16" s="87">
        <f t="shared" si="2"/>
        <v>0</v>
      </c>
      <c r="K16" s="87">
        <f t="shared" si="3"/>
        <v>0</v>
      </c>
      <c r="L16" s="87"/>
      <c r="M16" s="110"/>
      <c r="N16" s="7"/>
    </row>
    <row r="17" spans="1:14" ht="12.75" thickBot="1">
      <c r="A17" s="115" t="s">
        <v>44</v>
      </c>
      <c r="B17" s="61">
        <f>Skødeomkostninger!B19</f>
        <v>0</v>
      </c>
      <c r="C17" s="61" t="e">
        <f>(Skødeomkostninger!D19/Skødeomkostninger!B19)*B17</f>
        <v>#DIV/0!</v>
      </c>
      <c r="D17" s="129"/>
      <c r="E17" s="130" t="e">
        <f>C17</f>
        <v>#DIV/0!</v>
      </c>
      <c r="F17" s="97">
        <v>9014</v>
      </c>
      <c r="G17" s="54"/>
      <c r="H17" s="122"/>
      <c r="I17" s="87">
        <f t="shared" si="1"/>
        <v>0</v>
      </c>
      <c r="J17" s="87">
        <f t="shared" si="2"/>
        <v>0</v>
      </c>
      <c r="K17" s="87">
        <f t="shared" si="3"/>
        <v>0</v>
      </c>
      <c r="L17" s="87"/>
      <c r="M17" s="110"/>
      <c r="N17" s="7"/>
    </row>
    <row r="18" spans="1:256" ht="13.5" thickBot="1" thickTop="1">
      <c r="A18" s="131" t="s">
        <v>90</v>
      </c>
      <c r="B18" s="95">
        <f>B15+B16+B17</f>
        <v>1100000</v>
      </c>
      <c r="C18" s="95" t="e">
        <f>C15+C16+C17</f>
        <v>#DIV/0!</v>
      </c>
      <c r="D18" s="132">
        <f>SUM(D9:D17)</f>
        <v>0</v>
      </c>
      <c r="E18" s="133" t="e">
        <f>SUM(E9:E17)-E15</f>
        <v>#DIV/0!</v>
      </c>
      <c r="F18" s="134"/>
      <c r="G18" s="135"/>
      <c r="H18" s="136"/>
      <c r="I18" s="137">
        <f>SUM(I9:I17)</f>
        <v>59058</v>
      </c>
      <c r="J18" s="137">
        <f>SUM(J9:J17)</f>
        <v>80</v>
      </c>
      <c r="K18" s="137">
        <f>SUM(K9:K17)</f>
        <v>0</v>
      </c>
      <c r="L18" s="137"/>
      <c r="M18" s="13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13" ht="12">
      <c r="A19" s="87"/>
      <c r="B19" s="87"/>
      <c r="C19" s="87"/>
      <c r="D19" s="87"/>
      <c r="E19" s="87"/>
      <c r="F19" s="87"/>
      <c r="G19" s="87"/>
      <c r="H19" s="87"/>
      <c r="I19" s="77"/>
      <c r="J19" s="77"/>
      <c r="K19" s="77"/>
      <c r="L19" s="77"/>
      <c r="M19" s="77"/>
    </row>
    <row r="20" spans="1:15" ht="12">
      <c r="A20" s="77" t="s">
        <v>91</v>
      </c>
      <c r="B20" s="77"/>
      <c r="C20" s="87"/>
      <c r="D20" s="87"/>
      <c r="E20" s="87"/>
      <c r="F20" s="87"/>
      <c r="G20" s="77"/>
      <c r="H20" s="77"/>
      <c r="I20" s="77"/>
      <c r="J20" s="77"/>
      <c r="K20" s="77"/>
      <c r="L20" s="77"/>
      <c r="M20" s="77"/>
      <c r="O20" s="14"/>
    </row>
    <row r="21" spans="1:13" ht="12.75">
      <c r="A21" s="77" t="s">
        <v>92</v>
      </c>
      <c r="B21" s="77"/>
      <c r="C21" s="87"/>
      <c r="D21" s="139"/>
      <c r="E21" s="85"/>
      <c r="F21" s="87"/>
      <c r="G21" s="77"/>
      <c r="H21" s="77"/>
      <c r="I21" s="77"/>
      <c r="J21" s="77"/>
      <c r="K21" s="77"/>
      <c r="L21" s="77"/>
      <c r="M21" s="77"/>
    </row>
    <row r="22" spans="1:256" ht="12.75">
      <c r="A22" s="77" t="s">
        <v>138</v>
      </c>
      <c r="B22" s="77"/>
      <c r="C22" s="87"/>
      <c r="D22" s="85"/>
      <c r="E22" s="140"/>
      <c r="F22" s="87"/>
      <c r="G22" s="77"/>
      <c r="H22" s="77"/>
      <c r="I22" s="77"/>
      <c r="J22" s="77"/>
      <c r="K22" s="77"/>
      <c r="L22" s="77"/>
      <c r="M22" s="7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2.75">
      <c r="A23" s="77" t="s">
        <v>139</v>
      </c>
      <c r="B23" s="77"/>
      <c r="C23" s="87"/>
      <c r="D23" s="85"/>
      <c r="E23" s="140"/>
      <c r="F23" s="87"/>
      <c r="G23" s="77"/>
      <c r="H23" s="77"/>
      <c r="I23" s="77"/>
      <c r="J23" s="77"/>
      <c r="K23" s="77"/>
      <c r="L23" s="77"/>
      <c r="M23" s="7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2.75">
      <c r="A24" s="77"/>
      <c r="B24" s="77"/>
      <c r="C24" s="87"/>
      <c r="D24" s="85"/>
      <c r="E24" s="140"/>
      <c r="F24" s="87"/>
      <c r="G24" s="77"/>
      <c r="H24" s="77"/>
      <c r="I24" s="77"/>
      <c r="J24" s="77"/>
      <c r="K24" s="77"/>
      <c r="L24" s="77"/>
      <c r="M24" s="7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13" ht="20.25" thickBot="1">
      <c r="A25" s="76" t="s">
        <v>93</v>
      </c>
      <c r="B25" s="87"/>
      <c r="C25" s="87"/>
      <c r="D25" s="141"/>
      <c r="E25" s="142"/>
      <c r="F25" s="87"/>
      <c r="G25" s="87"/>
      <c r="H25" s="87"/>
      <c r="I25" s="87"/>
      <c r="J25" s="87"/>
      <c r="K25" s="87"/>
      <c r="L25" s="87"/>
      <c r="M25" s="77"/>
    </row>
    <row r="26" spans="1:13" ht="33.75" customHeight="1" thickBot="1" thickTop="1">
      <c r="A26" s="494" t="s">
        <v>123</v>
      </c>
      <c r="B26" s="495"/>
      <c r="C26" s="495"/>
      <c r="D26" s="496"/>
      <c r="E26" s="102"/>
      <c r="F26" s="87"/>
      <c r="G26" s="87"/>
      <c r="H26" s="87"/>
      <c r="I26" s="87"/>
      <c r="J26" s="87"/>
      <c r="K26" s="87"/>
      <c r="L26" s="87"/>
      <c r="M26" s="77"/>
    </row>
    <row r="27" spans="1:13" ht="12.75" thickTop="1">
      <c r="A27" s="87"/>
      <c r="B27" s="87"/>
      <c r="C27" s="87"/>
      <c r="D27" s="87"/>
      <c r="E27" s="104"/>
      <c r="F27" s="87"/>
      <c r="G27" s="87"/>
      <c r="H27" s="87"/>
      <c r="I27" s="87"/>
      <c r="J27" s="87"/>
      <c r="K27" s="87"/>
      <c r="L27" s="87"/>
      <c r="M27" s="77"/>
    </row>
    <row r="28" spans="1:14" ht="12.75" thickBot="1">
      <c r="A28" s="143" t="s">
        <v>94</v>
      </c>
      <c r="B28" s="105"/>
      <c r="C28" s="105"/>
      <c r="D28" s="105"/>
      <c r="E28" s="105"/>
      <c r="F28" s="105"/>
      <c r="G28" s="105"/>
      <c r="H28" s="105"/>
      <c r="I28" s="87"/>
      <c r="J28" s="87"/>
      <c r="K28" s="87"/>
      <c r="L28" s="87"/>
      <c r="M28" s="87"/>
      <c r="N28" s="7"/>
    </row>
    <row r="29" spans="1:14" ht="12.75">
      <c r="A29" s="490" t="s">
        <v>93</v>
      </c>
      <c r="B29" s="491"/>
      <c r="C29" s="144" t="s">
        <v>95</v>
      </c>
      <c r="D29" s="145" t="s">
        <v>36</v>
      </c>
      <c r="E29" s="145" t="s">
        <v>96</v>
      </c>
      <c r="F29" s="500" t="s">
        <v>97</v>
      </c>
      <c r="G29" s="501"/>
      <c r="H29" s="502"/>
      <c r="I29" s="87"/>
      <c r="J29" s="87"/>
      <c r="K29" s="87"/>
      <c r="L29" s="87"/>
      <c r="M29" s="87"/>
      <c r="N29" s="7"/>
    </row>
    <row r="30" spans="1:14" ht="13.5" thickBot="1">
      <c r="A30" s="146"/>
      <c r="B30" s="88"/>
      <c r="C30" s="88"/>
      <c r="D30" s="147" t="s">
        <v>98</v>
      </c>
      <c r="E30" s="148" t="s">
        <v>99</v>
      </c>
      <c r="F30" s="114" t="s">
        <v>64</v>
      </c>
      <c r="G30" s="120"/>
      <c r="H30" s="149"/>
      <c r="I30" s="87"/>
      <c r="J30" s="87"/>
      <c r="K30" s="87"/>
      <c r="L30" s="87"/>
      <c r="M30" s="87"/>
      <c r="N30" s="7"/>
    </row>
    <row r="31" spans="1:14" ht="12.75" thickTop="1">
      <c r="A31" s="150" t="s">
        <v>100</v>
      </c>
      <c r="B31" s="122"/>
      <c r="C31" s="57">
        <v>0</v>
      </c>
      <c r="D31" s="66">
        <v>0</v>
      </c>
      <c r="E31" s="130">
        <f>(Skødeomkostninger!D29/Skødeomkostninger!B29)*D31</f>
        <v>0</v>
      </c>
      <c r="F31" s="67">
        <v>4121</v>
      </c>
      <c r="G31" s="54"/>
      <c r="H31" s="151">
        <v>9</v>
      </c>
      <c r="I31" s="87">
        <f aca="true" t="shared" si="4" ref="I31:I45">IF(D31&lt;&gt;0,F31,0)</f>
        <v>0</v>
      </c>
      <c r="J31" s="87">
        <f aca="true" t="shared" si="5" ref="J31:J45">IF($D31&lt;&gt;0,G31,0)</f>
        <v>0</v>
      </c>
      <c r="K31" s="87">
        <f aca="true" t="shared" si="6" ref="K31:K45">IF($D31&lt;&gt;0,H31,0)</f>
        <v>0</v>
      </c>
      <c r="L31" s="87"/>
      <c r="M31" s="87"/>
      <c r="N31" s="7"/>
    </row>
    <row r="32" spans="1:14" ht="12.75" customHeight="1">
      <c r="A32" s="146" t="s">
        <v>101</v>
      </c>
      <c r="B32" s="88"/>
      <c r="C32" s="64">
        <v>0</v>
      </c>
      <c r="D32" s="65">
        <v>0</v>
      </c>
      <c r="E32" s="121">
        <f>(Skødeomkostninger!D29/Skødeomkostninger!B29)*D32</f>
        <v>0</v>
      </c>
      <c r="F32" s="42">
        <v>4144</v>
      </c>
      <c r="G32" s="63"/>
      <c r="H32" s="149">
        <v>9</v>
      </c>
      <c r="I32" s="87">
        <f t="shared" si="4"/>
        <v>0</v>
      </c>
      <c r="J32" s="87">
        <f t="shared" si="5"/>
        <v>0</v>
      </c>
      <c r="K32" s="87">
        <f t="shared" si="6"/>
        <v>0</v>
      </c>
      <c r="L32" s="87"/>
      <c r="M32" s="87"/>
      <c r="N32" s="7"/>
    </row>
    <row r="33" spans="1:14" ht="12">
      <c r="A33" s="146" t="s">
        <v>102</v>
      </c>
      <c r="B33" s="88"/>
      <c r="C33" s="64">
        <v>0</v>
      </c>
      <c r="D33" s="65">
        <v>0</v>
      </c>
      <c r="E33" s="121">
        <f>(Skødeomkostninger!D29/Skødeomkostninger!B29)*D33</f>
        <v>0</v>
      </c>
      <c r="F33" s="42">
        <v>4144</v>
      </c>
      <c r="G33" s="63"/>
      <c r="H33" s="149">
        <v>9</v>
      </c>
      <c r="I33" s="87">
        <f t="shared" si="4"/>
        <v>0</v>
      </c>
      <c r="J33" s="87">
        <f t="shared" si="5"/>
        <v>0</v>
      </c>
      <c r="K33" s="87">
        <f t="shared" si="6"/>
        <v>0</v>
      </c>
      <c r="L33" s="87"/>
      <c r="M33" s="87"/>
      <c r="N33" s="7"/>
    </row>
    <row r="34" spans="1:14" ht="12">
      <c r="A34" s="146" t="s">
        <v>103</v>
      </c>
      <c r="B34" s="88"/>
      <c r="C34" s="64">
        <v>0</v>
      </c>
      <c r="D34" s="65">
        <v>0</v>
      </c>
      <c r="E34" s="128">
        <f>(Skødeomkostninger!D29/Skødeomkostninger!B29)*D34</f>
        <v>0</v>
      </c>
      <c r="F34" s="42">
        <v>4144</v>
      </c>
      <c r="G34" s="63"/>
      <c r="H34" s="149">
        <v>9</v>
      </c>
      <c r="I34" s="87">
        <f t="shared" si="4"/>
        <v>0</v>
      </c>
      <c r="J34" s="87">
        <f t="shared" si="5"/>
        <v>0</v>
      </c>
      <c r="K34" s="87">
        <f t="shared" si="6"/>
        <v>0</v>
      </c>
      <c r="L34" s="87"/>
      <c r="M34" s="87"/>
      <c r="N34" s="7"/>
    </row>
    <row r="35" spans="1:14" ht="12">
      <c r="A35" s="146" t="s">
        <v>104</v>
      </c>
      <c r="B35" s="88"/>
      <c r="C35" s="64">
        <v>0</v>
      </c>
      <c r="D35" s="65">
        <v>0</v>
      </c>
      <c r="E35" s="130">
        <f>(Skødeomkostninger!D29/Skødeomkostninger!B29)*D35</f>
        <v>0</v>
      </c>
      <c r="F35" s="42">
        <v>4164</v>
      </c>
      <c r="G35" s="63"/>
      <c r="H35" s="149">
        <v>9</v>
      </c>
      <c r="I35" s="87">
        <f t="shared" si="4"/>
        <v>0</v>
      </c>
      <c r="J35" s="87">
        <f t="shared" si="5"/>
        <v>0</v>
      </c>
      <c r="K35" s="87">
        <f t="shared" si="6"/>
        <v>0</v>
      </c>
      <c r="L35" s="87"/>
      <c r="M35" s="87"/>
      <c r="N35" s="7"/>
    </row>
    <row r="36" spans="1:14" ht="12.75" thickBot="1">
      <c r="A36" s="146" t="s">
        <v>105</v>
      </c>
      <c r="B36" s="88"/>
      <c r="C36" s="62">
        <v>0</v>
      </c>
      <c r="D36" s="52">
        <v>0</v>
      </c>
      <c r="E36" s="152">
        <f>(Skødeomkostninger!D29/Skødeomkostninger!B29)*D36</f>
        <v>0</v>
      </c>
      <c r="F36" s="42"/>
      <c r="G36" s="63"/>
      <c r="H36" s="149"/>
      <c r="I36" s="87">
        <f t="shared" si="4"/>
        <v>0</v>
      </c>
      <c r="J36" s="87">
        <f t="shared" si="5"/>
        <v>0</v>
      </c>
      <c r="K36" s="87">
        <f t="shared" si="6"/>
        <v>0</v>
      </c>
      <c r="L36" s="87"/>
      <c r="M36" s="87"/>
      <c r="N36" s="7"/>
    </row>
    <row r="37" spans="1:14" ht="13.5" thickBot="1" thickTop="1">
      <c r="A37" s="153" t="s">
        <v>106</v>
      </c>
      <c r="B37" s="154"/>
      <c r="C37" s="155">
        <f>SUM(C31:C36)</f>
        <v>0</v>
      </c>
      <c r="D37" s="156">
        <f>SUM(D31:D36)</f>
        <v>0</v>
      </c>
      <c r="E37" s="157">
        <f>SUM(E31:E36)</f>
        <v>0</v>
      </c>
      <c r="F37" s="68"/>
      <c r="G37" s="69"/>
      <c r="H37" s="159"/>
      <c r="I37" s="87">
        <f t="shared" si="4"/>
        <v>0</v>
      </c>
      <c r="J37" s="87">
        <f t="shared" si="5"/>
        <v>0</v>
      </c>
      <c r="K37" s="87">
        <f t="shared" si="6"/>
        <v>0</v>
      </c>
      <c r="L37" s="87"/>
      <c r="M37" s="87"/>
      <c r="N37" s="7"/>
    </row>
    <row r="38" spans="1:14" ht="12.75" thickTop="1">
      <c r="A38" s="146" t="s">
        <v>107</v>
      </c>
      <c r="B38" s="88"/>
      <c r="C38" s="64"/>
      <c r="D38" s="65"/>
      <c r="E38" s="160">
        <f>(Skødeomkostninger!D31/Skødeomkostninger!B31)*D38</f>
        <v>0</v>
      </c>
      <c r="F38" s="42">
        <v>4201</v>
      </c>
      <c r="G38" s="63"/>
      <c r="H38" s="149">
        <v>9</v>
      </c>
      <c r="I38" s="87">
        <f t="shared" si="4"/>
        <v>0</v>
      </c>
      <c r="J38" s="87">
        <f t="shared" si="5"/>
        <v>0</v>
      </c>
      <c r="K38" s="87">
        <f t="shared" si="6"/>
        <v>0</v>
      </c>
      <c r="L38" s="87"/>
      <c r="M38" s="87"/>
      <c r="N38" s="7"/>
    </row>
    <row r="39" spans="1:14" ht="12">
      <c r="A39" s="146" t="s">
        <v>108</v>
      </c>
      <c r="B39" s="88"/>
      <c r="C39" s="64"/>
      <c r="D39" s="65"/>
      <c r="E39" s="130">
        <f>(Skødeomkostninger!D31/Skødeomkostninger!B31)*D39</f>
        <v>0</v>
      </c>
      <c r="F39" s="42">
        <v>4204</v>
      </c>
      <c r="G39" s="63"/>
      <c r="H39" s="149">
        <v>9</v>
      </c>
      <c r="I39" s="92">
        <f t="shared" si="4"/>
        <v>0</v>
      </c>
      <c r="J39" s="92">
        <f t="shared" si="5"/>
        <v>0</v>
      </c>
      <c r="K39" s="92">
        <f t="shared" si="6"/>
        <v>0</v>
      </c>
      <c r="L39" s="92"/>
      <c r="M39" s="87"/>
      <c r="N39" s="7"/>
    </row>
    <row r="40" spans="1:14" ht="12">
      <c r="A40" s="146" t="s">
        <v>109</v>
      </c>
      <c r="B40" s="88"/>
      <c r="C40" s="64"/>
      <c r="D40" s="65"/>
      <c r="E40" s="121">
        <f>(Skødeomkostninger!D31/Skødeomkostninger!B31)*D40</f>
        <v>0</v>
      </c>
      <c r="F40" s="67">
        <v>4207</v>
      </c>
      <c r="G40" s="54"/>
      <c r="H40" s="151">
        <v>9</v>
      </c>
      <c r="I40" s="87">
        <f t="shared" si="4"/>
        <v>0</v>
      </c>
      <c r="J40" s="87">
        <f t="shared" si="5"/>
        <v>0</v>
      </c>
      <c r="K40" s="87">
        <f t="shared" si="6"/>
        <v>0</v>
      </c>
      <c r="L40" s="87"/>
      <c r="M40" s="87"/>
      <c r="N40" s="7"/>
    </row>
    <row r="41" spans="1:14" ht="12">
      <c r="A41" s="146" t="s">
        <v>110</v>
      </c>
      <c r="B41" s="88"/>
      <c r="C41" s="64"/>
      <c r="D41" s="65"/>
      <c r="E41" s="128">
        <f>(Skødeomkostninger!D31/Skødeomkostninger!B31)*D41</f>
        <v>0</v>
      </c>
      <c r="F41" s="67">
        <v>4211</v>
      </c>
      <c r="G41" s="54"/>
      <c r="H41" s="151">
        <v>9</v>
      </c>
      <c r="I41" s="87">
        <f t="shared" si="4"/>
        <v>0</v>
      </c>
      <c r="J41" s="87">
        <f t="shared" si="5"/>
        <v>0</v>
      </c>
      <c r="K41" s="87">
        <f t="shared" si="6"/>
        <v>0</v>
      </c>
      <c r="L41" s="87"/>
      <c r="M41" s="87"/>
      <c r="N41" s="7"/>
    </row>
    <row r="42" spans="1:14" ht="12">
      <c r="A42" s="146" t="s">
        <v>111</v>
      </c>
      <c r="B42" s="88"/>
      <c r="C42" s="64"/>
      <c r="D42" s="65"/>
      <c r="E42" s="128">
        <f>(Skødeomkostninger!D31/Skødeomkostninger!B31)*D42</f>
        <v>0</v>
      </c>
      <c r="F42" s="67">
        <v>4261</v>
      </c>
      <c r="G42" s="54"/>
      <c r="H42" s="151">
        <v>9</v>
      </c>
      <c r="I42" s="87">
        <f t="shared" si="4"/>
        <v>0</v>
      </c>
      <c r="J42" s="87">
        <f t="shared" si="5"/>
        <v>0</v>
      </c>
      <c r="K42" s="87">
        <f t="shared" si="6"/>
        <v>0</v>
      </c>
      <c r="L42" s="87"/>
      <c r="M42" s="87"/>
      <c r="N42" s="7"/>
    </row>
    <row r="43" spans="1:14" ht="12">
      <c r="A43" s="146" t="s">
        <v>112</v>
      </c>
      <c r="B43" s="88"/>
      <c r="C43" s="64"/>
      <c r="D43" s="65"/>
      <c r="E43" s="128">
        <f>(Skødeomkostninger!D31/Skødeomkostninger!B31)*D43</f>
        <v>0</v>
      </c>
      <c r="F43" s="67">
        <v>4217</v>
      </c>
      <c r="G43" s="54"/>
      <c r="H43" s="151">
        <v>9</v>
      </c>
      <c r="I43" s="87">
        <f t="shared" si="4"/>
        <v>0</v>
      </c>
      <c r="J43" s="87">
        <f t="shared" si="5"/>
        <v>0</v>
      </c>
      <c r="K43" s="87">
        <f t="shared" si="6"/>
        <v>0</v>
      </c>
      <c r="L43" s="87"/>
      <c r="M43" s="87"/>
      <c r="N43" s="7"/>
    </row>
    <row r="44" spans="1:14" ht="12">
      <c r="A44" s="146" t="s">
        <v>113</v>
      </c>
      <c r="B44" s="88"/>
      <c r="C44" s="64">
        <v>1000</v>
      </c>
      <c r="D44" s="65">
        <v>480000</v>
      </c>
      <c r="E44" s="128">
        <f>(Skødeomkostninger!D31/Skødeomkostninger!B31)*D44</f>
        <v>481475.00000000006</v>
      </c>
      <c r="F44" s="67">
        <v>4217</v>
      </c>
      <c r="G44" s="54"/>
      <c r="H44" s="151">
        <v>9</v>
      </c>
      <c r="I44" s="87">
        <f t="shared" si="4"/>
        <v>4217</v>
      </c>
      <c r="J44" s="87">
        <f t="shared" si="5"/>
        <v>0</v>
      </c>
      <c r="K44" s="87">
        <f t="shared" si="6"/>
        <v>9</v>
      </c>
      <c r="L44" s="87"/>
      <c r="M44" s="87"/>
      <c r="N44" s="7"/>
    </row>
    <row r="45" spans="1:14" ht="12.75" thickBot="1">
      <c r="A45" s="146" t="s">
        <v>114</v>
      </c>
      <c r="B45" s="88"/>
      <c r="C45" s="62"/>
      <c r="D45" s="52"/>
      <c r="E45" s="161">
        <f>(Skødeomkostninger!D31/Skødeomkostninger!B31)*D45</f>
        <v>0</v>
      </c>
      <c r="F45" s="42"/>
      <c r="G45" s="120"/>
      <c r="H45" s="149"/>
      <c r="I45" s="87">
        <f t="shared" si="4"/>
        <v>0</v>
      </c>
      <c r="J45" s="87">
        <f t="shared" si="5"/>
        <v>0</v>
      </c>
      <c r="K45" s="87">
        <f t="shared" si="6"/>
        <v>0</v>
      </c>
      <c r="L45" s="87"/>
      <c r="M45" s="87"/>
      <c r="N45" s="7"/>
    </row>
    <row r="46" spans="1:14" ht="13.5" thickTop="1">
      <c r="A46" s="162" t="s">
        <v>115</v>
      </c>
      <c r="B46" s="163"/>
      <c r="C46" s="164">
        <f>SUM(C38:C45)</f>
        <v>1000</v>
      </c>
      <c r="D46" s="165">
        <f>SUM(D38:D45)</f>
        <v>480000</v>
      </c>
      <c r="E46" s="166">
        <f>SUM(E38:E45)</f>
        <v>481475.00000000006</v>
      </c>
      <c r="F46" s="167"/>
      <c r="G46" s="120"/>
      <c r="H46" s="149"/>
      <c r="I46" s="87">
        <f>SUM(I31:I45)</f>
        <v>4217</v>
      </c>
      <c r="J46" s="87">
        <f>SUM(J31:J45)</f>
        <v>0</v>
      </c>
      <c r="K46" s="87">
        <f>SUM(K31:K45)</f>
        <v>9</v>
      </c>
      <c r="L46" s="87"/>
      <c r="M46" s="87"/>
      <c r="N46" s="7"/>
    </row>
    <row r="47" spans="1:14" ht="13.5" thickBot="1">
      <c r="A47" s="168" t="s">
        <v>90</v>
      </c>
      <c r="B47" s="169"/>
      <c r="C47" s="170">
        <f>SUM(C37+C46)</f>
        <v>1000</v>
      </c>
      <c r="D47" s="171">
        <f>SUM(D37+D46)</f>
        <v>480000</v>
      </c>
      <c r="E47" s="171">
        <f>E37+E46</f>
        <v>481475.00000000006</v>
      </c>
      <c r="F47" s="172"/>
      <c r="G47" s="158"/>
      <c r="H47" s="159"/>
      <c r="I47" s="87"/>
      <c r="J47" s="87"/>
      <c r="K47" s="87"/>
      <c r="L47" s="87"/>
      <c r="M47" s="87"/>
      <c r="N47" s="7"/>
    </row>
    <row r="48" spans="1:14" ht="12.75">
      <c r="A48" s="87"/>
      <c r="B48" s="87"/>
      <c r="C48" s="87"/>
      <c r="D48" s="139"/>
      <c r="E48" s="85"/>
      <c r="F48" s="87"/>
      <c r="G48" s="87"/>
      <c r="H48" s="87"/>
      <c r="I48" s="87"/>
      <c r="J48" s="87"/>
      <c r="K48" s="87"/>
      <c r="L48" s="87"/>
      <c r="M48" s="87"/>
      <c r="N48" s="7"/>
    </row>
    <row r="49" spans="1:13" ht="12.75">
      <c r="A49" s="87" t="s">
        <v>116</v>
      </c>
      <c r="B49" s="87"/>
      <c r="C49" s="87"/>
      <c r="D49" s="85"/>
      <c r="E49" s="140"/>
      <c r="F49" s="87"/>
      <c r="G49" s="87"/>
      <c r="H49" s="87"/>
      <c r="I49" s="87"/>
      <c r="J49" s="87"/>
      <c r="K49" s="87"/>
      <c r="L49" s="87"/>
      <c r="M49" s="87"/>
    </row>
    <row r="50" spans="1:13" ht="13.5" thickBot="1">
      <c r="A50" s="7"/>
      <c r="B50" s="7"/>
      <c r="C50" s="6"/>
      <c r="D50" s="6"/>
      <c r="E50" s="11"/>
      <c r="F50" s="8"/>
      <c r="G50" s="8"/>
      <c r="H50" s="8"/>
      <c r="I50" s="7"/>
      <c r="J50" s="7"/>
      <c r="K50" s="7"/>
      <c r="L50" s="7"/>
      <c r="M50" s="7"/>
    </row>
    <row r="51" spans="1:13" ht="17.25" thickBot="1" thickTop="1">
      <c r="A51" s="99" t="s">
        <v>126</v>
      </c>
      <c r="B51" s="100"/>
      <c r="C51" s="100"/>
      <c r="D51" s="101"/>
      <c r="E51" s="102"/>
      <c r="F51" s="103"/>
      <c r="G51" s="77"/>
      <c r="H51" s="77"/>
      <c r="I51" s="77"/>
      <c r="J51" s="77"/>
      <c r="K51" s="77"/>
      <c r="L51" s="77"/>
      <c r="M51" s="77"/>
    </row>
    <row r="52" spans="1:13" ht="16.5" thickTop="1">
      <c r="A52" s="99"/>
      <c r="B52" s="100"/>
      <c r="C52" s="100"/>
      <c r="D52" s="101"/>
      <c r="E52" s="85"/>
      <c r="F52" s="87"/>
      <c r="G52" s="77"/>
      <c r="H52" s="77"/>
      <c r="I52" s="77"/>
      <c r="J52" s="77"/>
      <c r="K52" s="77"/>
      <c r="L52" s="77"/>
      <c r="M52" s="77"/>
    </row>
    <row r="53" spans="1:13" ht="28.5" customHeight="1">
      <c r="A53" s="489" t="s">
        <v>166</v>
      </c>
      <c r="B53" s="489"/>
      <c r="C53" s="489"/>
      <c r="D53" s="489"/>
      <c r="E53" s="489"/>
      <c r="F53" s="489"/>
      <c r="G53" s="489"/>
      <c r="H53" s="489"/>
      <c r="I53" s="77"/>
      <c r="J53" s="77"/>
      <c r="K53" s="77"/>
      <c r="L53" s="77"/>
      <c r="M53" s="77"/>
    </row>
    <row r="54" spans="1:13" ht="7.5" customHeight="1">
      <c r="A54" s="4">
        <v>1</v>
      </c>
      <c r="C54" s="7"/>
      <c r="D54" s="7"/>
      <c r="E54" s="7"/>
      <c r="F54" s="8"/>
      <c r="M54" s="7"/>
    </row>
    <row r="55" spans="1:13" ht="13.5" thickBot="1">
      <c r="A55" s="368" t="s">
        <v>62</v>
      </c>
      <c r="B55" s="369"/>
      <c r="C55" s="370"/>
      <c r="D55" s="370"/>
      <c r="E55" s="377" t="s">
        <v>61</v>
      </c>
      <c r="F55" s="374" t="s">
        <v>20</v>
      </c>
      <c r="G55" s="371"/>
      <c r="H55" s="372"/>
      <c r="I55" s="370"/>
      <c r="J55" s="370"/>
      <c r="K55" s="370"/>
      <c r="L55" s="370"/>
      <c r="M55" s="373"/>
    </row>
    <row r="56" spans="1:13" ht="13.5" thickTop="1">
      <c r="A56" s="356" t="s">
        <v>124</v>
      </c>
      <c r="B56" s="355"/>
      <c r="C56" s="7"/>
      <c r="D56" s="379"/>
      <c r="E56" s="378"/>
      <c r="F56" s="360">
        <v>7503</v>
      </c>
      <c r="G56" s="361">
        <v>10</v>
      </c>
      <c r="H56" s="8"/>
      <c r="I56" s="7"/>
      <c r="J56" s="7"/>
      <c r="K56" s="7"/>
      <c r="L56" s="7"/>
      <c r="M56" s="356"/>
    </row>
    <row r="57" spans="1:13" ht="12.75">
      <c r="A57" s="357"/>
      <c r="B57" s="359"/>
      <c r="C57" s="358"/>
      <c r="D57" s="376"/>
      <c r="E57" s="383">
        <f>+Skødeomkostninger!D13</f>
        <v>340062</v>
      </c>
      <c r="F57" s="362">
        <v>9064</v>
      </c>
      <c r="G57" s="362">
        <v>10</v>
      </c>
      <c r="H57" s="53"/>
      <c r="I57" s="358"/>
      <c r="J57" s="358"/>
      <c r="K57" s="358"/>
      <c r="L57" s="358"/>
      <c r="M57" s="356"/>
    </row>
    <row r="58" spans="1:13" ht="12">
      <c r="A58" s="356" t="s">
        <v>163</v>
      </c>
      <c r="B58" s="7"/>
      <c r="C58" s="7"/>
      <c r="D58" s="375"/>
      <c r="E58" s="375"/>
      <c r="F58" s="363">
        <v>7503</v>
      </c>
      <c r="G58" s="364">
        <v>30</v>
      </c>
      <c r="H58" s="8"/>
      <c r="I58" s="7"/>
      <c r="J58" s="7"/>
      <c r="K58" s="7"/>
      <c r="L58" s="7"/>
      <c r="M58" s="356"/>
    </row>
    <row r="59" spans="1:13" ht="12">
      <c r="A59" s="357"/>
      <c r="B59" s="358"/>
      <c r="C59" s="358"/>
      <c r="D59" s="376"/>
      <c r="E59" s="381">
        <f>+Skødeomkostninger!D25</f>
        <v>0</v>
      </c>
      <c r="F59" s="367">
        <v>9064</v>
      </c>
      <c r="G59" s="367">
        <v>10</v>
      </c>
      <c r="H59" s="53"/>
      <c r="I59" s="358"/>
      <c r="J59" s="358"/>
      <c r="K59" s="358"/>
      <c r="L59" s="358"/>
      <c r="M59" s="356"/>
    </row>
    <row r="60" spans="1:13" ht="12">
      <c r="A60" s="365" t="s">
        <v>133</v>
      </c>
      <c r="B60" s="7"/>
      <c r="C60" s="7"/>
      <c r="D60" s="375"/>
      <c r="E60" s="375"/>
      <c r="F60" s="8">
        <v>7504</v>
      </c>
      <c r="G60" s="421" t="s">
        <v>141</v>
      </c>
      <c r="H60" s="8"/>
      <c r="I60" s="7"/>
      <c r="J60" s="7"/>
      <c r="K60" s="7"/>
      <c r="L60" s="7"/>
      <c r="M60" s="356"/>
    </row>
    <row r="61" spans="1:13" ht="12.75" thickBot="1">
      <c r="A61" s="380" t="s">
        <v>164</v>
      </c>
      <c r="B61" s="358"/>
      <c r="C61" s="358"/>
      <c r="D61" s="376"/>
      <c r="E61" s="382">
        <f>+Skødeomkostninger!D27</f>
        <v>601843</v>
      </c>
      <c r="F61" s="53">
        <v>9420</v>
      </c>
      <c r="G61" s="366" t="s">
        <v>145</v>
      </c>
      <c r="H61" s="53"/>
      <c r="I61" s="358"/>
      <c r="J61" s="358"/>
      <c r="K61" s="358"/>
      <c r="L61" s="358"/>
      <c r="M61" s="356"/>
    </row>
    <row r="62" ht="12.75" thickTop="1">
      <c r="M62" s="7"/>
    </row>
    <row r="63" ht="12">
      <c r="M63" s="7"/>
    </row>
  </sheetData>
  <sheetProtection sheet="1" objects="1" scenarios="1"/>
  <mergeCells count="6">
    <mergeCell ref="A53:H53"/>
    <mergeCell ref="A29:B29"/>
    <mergeCell ref="F7:H7"/>
    <mergeCell ref="A26:D26"/>
    <mergeCell ref="F8:H8"/>
    <mergeCell ref="F29:H29"/>
  </mergeCells>
  <printOptions horizontalCentered="1"/>
  <pageMargins left="0.7874015748031497" right="0.7874015748031497" top="0.984251968503937" bottom="0.984251968503937" header="0.3937007874015748" footer="0.3937007874015748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6"/>
  <dimension ref="A1:Q65"/>
  <sheetViews>
    <sheetView tabSelected="1" zoomScalePageLayoutView="0" workbookViewId="0" topLeftCell="A4">
      <selection activeCell="D22" sqref="D22"/>
    </sheetView>
  </sheetViews>
  <sheetFormatPr defaultColWidth="9.140625" defaultRowHeight="12.75"/>
  <cols>
    <col min="1" max="1" width="52.8515625" style="0" customWidth="1"/>
    <col min="2" max="2" width="14.421875" style="0" customWidth="1"/>
    <col min="3" max="3" width="7.8515625" style="397" customWidth="1"/>
    <col min="4" max="4" width="6.00390625" style="402" bestFit="1" customWidth="1"/>
    <col min="5" max="5" width="2.421875" style="0" customWidth="1"/>
    <col min="6" max="9" width="8.421875" style="0" hidden="1" customWidth="1"/>
    <col min="13" max="13" width="13.8515625" style="0" customWidth="1"/>
    <col min="17" max="17" width="0" style="0" hidden="1" customWidth="1"/>
  </cols>
  <sheetData>
    <row r="1" spans="1:5" ht="19.5">
      <c r="A1" s="76" t="s">
        <v>156</v>
      </c>
      <c r="B1" s="77"/>
      <c r="C1" s="391"/>
      <c r="D1" s="81"/>
      <c r="E1" s="77"/>
    </row>
    <row r="2" spans="1:5" ht="12.75" thickBot="1">
      <c r="A2" s="77"/>
      <c r="B2" s="206"/>
      <c r="C2" s="391"/>
      <c r="D2" s="398"/>
      <c r="E2" s="77"/>
    </row>
    <row r="3" spans="1:5" ht="17.25" thickBot="1" thickTop="1">
      <c r="A3" s="82" t="s">
        <v>129</v>
      </c>
      <c r="B3" s="83"/>
      <c r="C3" s="393"/>
      <c r="D3" s="81"/>
      <c r="E3" s="81"/>
    </row>
    <row r="4" spans="1:5" ht="16.5" thickTop="1">
      <c r="A4" s="99"/>
      <c r="B4" s="410"/>
      <c r="C4" s="393"/>
      <c r="D4" s="81"/>
      <c r="E4" s="81"/>
    </row>
    <row r="5" spans="1:5" ht="66" customHeight="1">
      <c r="A5" s="503" t="s">
        <v>167</v>
      </c>
      <c r="B5" s="503"/>
      <c r="C5" s="503"/>
      <c r="D5" s="503"/>
      <c r="E5" s="81"/>
    </row>
    <row r="6" spans="1:13" ht="13.5" thickBot="1">
      <c r="A6" s="84"/>
      <c r="B6" s="80"/>
      <c r="C6" s="394"/>
      <c r="D6" s="84"/>
      <c r="E6" s="79"/>
      <c r="F6" s="7"/>
      <c r="G6" s="7"/>
      <c r="H6" s="7"/>
      <c r="I6" s="7"/>
      <c r="J6" s="7"/>
      <c r="K6" s="412" t="s">
        <v>169</v>
      </c>
      <c r="L6" s="413"/>
      <c r="M6" s="414"/>
    </row>
    <row r="7" spans="1:13" ht="12.75" thickTop="1">
      <c r="A7" s="403" t="s">
        <v>41</v>
      </c>
      <c r="B7" s="318"/>
      <c r="C7" s="240">
        <v>7501</v>
      </c>
      <c r="D7" s="408" t="s">
        <v>141</v>
      </c>
      <c r="E7" s="87"/>
      <c r="F7" s="7">
        <f>IF(B8&lt;&gt;0,C7+C8,0)</f>
        <v>17169</v>
      </c>
      <c r="G7" s="7" t="e">
        <f>IF($B8&lt;&gt;0,D7+D8,0)</f>
        <v>#VALUE!</v>
      </c>
      <c r="H7" s="7"/>
      <c r="I7" s="7"/>
      <c r="J7" s="7"/>
      <c r="K7" s="356"/>
      <c r="L7" s="7"/>
      <c r="M7" s="415"/>
    </row>
    <row r="8" spans="1:13" ht="12">
      <c r="A8" s="404"/>
      <c r="B8" s="339">
        <v>8512934</v>
      </c>
      <c r="C8" s="72">
        <v>9668</v>
      </c>
      <c r="D8" s="387" t="s">
        <v>152</v>
      </c>
      <c r="E8" s="87"/>
      <c r="F8" s="7"/>
      <c r="G8" s="7"/>
      <c r="H8" s="7"/>
      <c r="I8" s="7"/>
      <c r="J8" s="7"/>
      <c r="K8" s="356" t="s">
        <v>41</v>
      </c>
      <c r="L8" s="7"/>
      <c r="M8" s="416">
        <f>+Skødeomkostninger!$D$11</f>
        <v>8512934</v>
      </c>
    </row>
    <row r="9" spans="1:13" ht="12">
      <c r="A9" s="409" t="s">
        <v>45</v>
      </c>
      <c r="B9" s="130"/>
      <c r="C9" s="240">
        <v>7501</v>
      </c>
      <c r="D9" s="408">
        <v>40</v>
      </c>
      <c r="E9" s="87"/>
      <c r="F9" s="7"/>
      <c r="G9" s="7"/>
      <c r="H9" s="7"/>
      <c r="I9" s="7"/>
      <c r="J9" s="7"/>
      <c r="K9" s="356"/>
      <c r="L9" s="7"/>
      <c r="M9" s="415"/>
    </row>
    <row r="10" spans="1:13" ht="12">
      <c r="A10" s="404"/>
      <c r="B10" s="339">
        <v>1106754</v>
      </c>
      <c r="C10" s="71">
        <v>9718</v>
      </c>
      <c r="D10" s="387" t="s">
        <v>153</v>
      </c>
      <c r="E10" s="87"/>
      <c r="F10" s="7"/>
      <c r="G10" s="7"/>
      <c r="H10" s="7"/>
      <c r="I10" s="7"/>
      <c r="J10" s="7"/>
      <c r="K10" s="356" t="s">
        <v>45</v>
      </c>
      <c r="L10" s="7"/>
      <c r="M10" s="417">
        <f>+Skødeomkostninger!$D$21</f>
        <v>1106754</v>
      </c>
    </row>
    <row r="11" spans="1:13" ht="12">
      <c r="A11" s="409" t="s">
        <v>165</v>
      </c>
      <c r="B11" s="130"/>
      <c r="C11" s="240">
        <v>7502</v>
      </c>
      <c r="D11" s="408" t="s">
        <v>145</v>
      </c>
      <c r="E11" s="324"/>
      <c r="F11" s="7"/>
      <c r="G11" s="7"/>
      <c r="H11" s="7"/>
      <c r="I11" s="7"/>
      <c r="J11" s="7"/>
      <c r="K11" s="356"/>
      <c r="L11" s="7"/>
      <c r="M11" s="415"/>
    </row>
    <row r="12" spans="1:17" ht="12">
      <c r="A12" s="404"/>
      <c r="B12" s="411">
        <f>ROUND(+Skødeomkostninger!D15+Handelsomkostninger!C12,0)</f>
        <v>1006906</v>
      </c>
      <c r="C12" s="72">
        <v>9618</v>
      </c>
      <c r="D12" s="387" t="s">
        <v>154</v>
      </c>
      <c r="E12" s="87"/>
      <c r="F12" s="7">
        <f>IF(B13&lt;&gt;0,C12+C13,0)</f>
        <v>0</v>
      </c>
      <c r="G12" s="7">
        <f>IF($B13&lt;&gt;0,D12+D13,0)</f>
        <v>0</v>
      </c>
      <c r="H12" s="7"/>
      <c r="I12" s="7"/>
      <c r="J12" s="7"/>
      <c r="K12" s="356" t="s">
        <v>168</v>
      </c>
      <c r="L12" s="7"/>
      <c r="M12" s="416">
        <f>+Skødeomkostninger!$D$17</f>
        <v>0</v>
      </c>
      <c r="Q12" s="3">
        <f>+ROUND(Handelsomkostninger!C12,0)</f>
        <v>766</v>
      </c>
    </row>
    <row r="13" spans="1:13" ht="12">
      <c r="A13" s="409" t="s">
        <v>43</v>
      </c>
      <c r="B13" s="130"/>
      <c r="C13" s="240">
        <v>7501</v>
      </c>
      <c r="D13" s="408">
        <v>20</v>
      </c>
      <c r="E13" s="87"/>
      <c r="F13" s="7">
        <f>IF(B14&lt;&gt;0,C13+C14,0)</f>
        <v>0</v>
      </c>
      <c r="G13" s="7">
        <f>IF($B14&lt;&gt;0,D13+D14,0)</f>
        <v>0</v>
      </c>
      <c r="H13" s="7"/>
      <c r="I13" s="7"/>
      <c r="J13" s="7"/>
      <c r="K13" s="356"/>
      <c r="L13" s="7"/>
      <c r="M13" s="415"/>
    </row>
    <row r="14" spans="1:13" ht="12">
      <c r="A14" s="404"/>
      <c r="B14" s="339"/>
      <c r="C14" s="71">
        <v>9668</v>
      </c>
      <c r="D14" s="387" t="s">
        <v>155</v>
      </c>
      <c r="E14" s="87"/>
      <c r="F14" s="7" t="e">
        <f>IF(#REF!&lt;&gt;0,C14+#REF!,0)</f>
        <v>#REF!</v>
      </c>
      <c r="G14" s="7" t="e">
        <f>IF(#REF!&lt;&gt;0,D14+#REF!,0)</f>
        <v>#REF!</v>
      </c>
      <c r="H14" s="7"/>
      <c r="I14" s="7"/>
      <c r="J14" s="7"/>
      <c r="K14" s="356" t="s">
        <v>44</v>
      </c>
      <c r="L14" s="7"/>
      <c r="M14" s="416">
        <f>+Skødeomkostninger!$D$19</f>
        <v>0</v>
      </c>
    </row>
    <row r="15" spans="1:13" ht="12">
      <c r="A15" s="403" t="s">
        <v>44</v>
      </c>
      <c r="B15" s="121"/>
      <c r="C15" s="232">
        <v>7501</v>
      </c>
      <c r="D15" s="407">
        <v>20</v>
      </c>
      <c r="E15" s="87"/>
      <c r="F15" s="7"/>
      <c r="G15" s="7"/>
      <c r="H15" s="7"/>
      <c r="I15" s="7"/>
      <c r="J15" s="7"/>
      <c r="K15" s="356"/>
      <c r="L15" s="7"/>
      <c r="M15" s="415"/>
    </row>
    <row r="16" spans="1:13" ht="12">
      <c r="A16" s="404"/>
      <c r="B16" s="339"/>
      <c r="C16" s="25">
        <v>9668</v>
      </c>
      <c r="D16" s="387" t="s">
        <v>155</v>
      </c>
      <c r="E16" s="87"/>
      <c r="F16" s="7"/>
      <c r="G16" s="7"/>
      <c r="H16" s="7"/>
      <c r="I16" s="7"/>
      <c r="J16" s="7"/>
      <c r="K16" s="357" t="s">
        <v>133</v>
      </c>
      <c r="L16" s="358"/>
      <c r="M16" s="418">
        <f>+Skødeomkostninger!$D$27</f>
        <v>601843</v>
      </c>
    </row>
    <row r="17" spans="1:10" ht="12">
      <c r="A17" s="403" t="s">
        <v>124</v>
      </c>
      <c r="B17" s="121"/>
      <c r="C17" s="41">
        <v>7503</v>
      </c>
      <c r="D17" s="388">
        <v>10</v>
      </c>
      <c r="E17" s="87"/>
      <c r="F17" s="7"/>
      <c r="G17" s="7"/>
      <c r="H17" s="7"/>
      <c r="I17" s="7"/>
      <c r="J17" s="7"/>
    </row>
    <row r="18" spans="1:10" ht="12">
      <c r="A18" s="404"/>
      <c r="B18" s="223">
        <f>+Skødeomkostninger!D13</f>
        <v>340062</v>
      </c>
      <c r="C18" s="25">
        <v>9618</v>
      </c>
      <c r="D18" s="387">
        <v>16</v>
      </c>
      <c r="E18" s="87"/>
      <c r="F18" s="7"/>
      <c r="G18" s="7"/>
      <c r="H18" s="7"/>
      <c r="I18" s="7"/>
      <c r="J18" s="7"/>
    </row>
    <row r="19" spans="1:10" ht="12">
      <c r="A19" s="409" t="s">
        <v>48</v>
      </c>
      <c r="B19" s="130"/>
      <c r="C19" s="22">
        <v>7503</v>
      </c>
      <c r="D19" s="386">
        <v>30</v>
      </c>
      <c r="E19" s="87"/>
      <c r="F19" s="7"/>
      <c r="G19" s="7"/>
      <c r="H19" s="7"/>
      <c r="I19" s="7"/>
      <c r="J19" s="7"/>
    </row>
    <row r="20" spans="1:10" ht="12">
      <c r="A20" s="409"/>
      <c r="B20" s="130">
        <f>+Skødeomkostninger!D25</f>
        <v>0</v>
      </c>
      <c r="C20" s="22">
        <v>9618</v>
      </c>
      <c r="D20" s="389">
        <v>10</v>
      </c>
      <c r="E20" s="87"/>
      <c r="F20" s="7"/>
      <c r="G20" s="7"/>
      <c r="H20" s="7"/>
      <c r="I20" s="7"/>
      <c r="J20" s="7"/>
    </row>
    <row r="21" spans="1:10" ht="12">
      <c r="A21" s="403" t="s">
        <v>133</v>
      </c>
      <c r="B21" s="121"/>
      <c r="C21" s="327">
        <v>7504</v>
      </c>
      <c r="D21" s="486" t="s">
        <v>194</v>
      </c>
      <c r="E21" s="87"/>
      <c r="F21" s="7"/>
      <c r="G21" s="7"/>
      <c r="H21" s="7"/>
      <c r="I21" s="7"/>
      <c r="J21" s="7"/>
    </row>
    <row r="22" spans="1:10" ht="12">
      <c r="A22" s="404"/>
      <c r="B22" s="339">
        <v>601844</v>
      </c>
      <c r="C22" s="328">
        <v>9818</v>
      </c>
      <c r="D22" s="387" t="s">
        <v>118</v>
      </c>
      <c r="E22" s="87"/>
      <c r="F22" s="7"/>
      <c r="G22" s="7"/>
      <c r="H22" s="7"/>
      <c r="I22" s="7"/>
      <c r="J22" s="7"/>
    </row>
    <row r="23" spans="1:10" ht="12">
      <c r="A23" s="403" t="s">
        <v>47</v>
      </c>
      <c r="B23" s="121"/>
      <c r="C23" s="327">
        <v>7501</v>
      </c>
      <c r="D23" s="388">
        <v>15</v>
      </c>
      <c r="E23" s="87"/>
      <c r="F23" s="7"/>
      <c r="G23" s="7"/>
      <c r="H23" s="7"/>
      <c r="I23" s="7"/>
      <c r="J23" s="7"/>
    </row>
    <row r="24" spans="1:10" ht="12">
      <c r="A24" s="404"/>
      <c r="B24" s="411">
        <f>+Skødeomkostninger!D23</f>
        <v>0</v>
      </c>
      <c r="C24" s="328" t="s">
        <v>157</v>
      </c>
      <c r="D24" s="387" t="s">
        <v>118</v>
      </c>
      <c r="E24" s="87"/>
      <c r="F24" s="7"/>
      <c r="G24" s="7"/>
      <c r="H24" s="7"/>
      <c r="I24" s="7"/>
      <c r="J24" s="7"/>
    </row>
    <row r="25" spans="1:10" ht="12">
      <c r="A25" s="403" t="s">
        <v>117</v>
      </c>
      <c r="B25" s="121"/>
      <c r="C25" s="327">
        <v>7501</v>
      </c>
      <c r="D25" s="388">
        <v>15</v>
      </c>
      <c r="E25" s="87"/>
      <c r="F25" s="7"/>
      <c r="G25" s="7"/>
      <c r="H25" s="7"/>
      <c r="I25" s="7"/>
      <c r="J25" s="7"/>
    </row>
    <row r="26" spans="1:10" ht="12">
      <c r="A26" s="404"/>
      <c r="B26" s="339">
        <f>+Skødeomkostninger!D35</f>
        <v>0</v>
      </c>
      <c r="C26" s="328" t="s">
        <v>171</v>
      </c>
      <c r="D26" s="390" t="s">
        <v>118</v>
      </c>
      <c r="E26" s="87"/>
      <c r="F26" s="7"/>
      <c r="G26" s="7"/>
      <c r="H26" s="7"/>
      <c r="I26" s="7"/>
      <c r="J26" s="7"/>
    </row>
    <row r="27" spans="1:10" ht="12">
      <c r="A27" s="403"/>
      <c r="B27" s="121"/>
      <c r="C27" s="327"/>
      <c r="D27" s="388"/>
      <c r="E27" s="87"/>
      <c r="F27" s="7"/>
      <c r="G27" s="7"/>
      <c r="H27" s="7"/>
      <c r="I27" s="7"/>
      <c r="J27" s="7"/>
    </row>
    <row r="28" spans="1:10" ht="12">
      <c r="A28" s="404"/>
      <c r="B28" s="339"/>
      <c r="C28" s="328"/>
      <c r="D28" s="390"/>
      <c r="E28" s="87"/>
      <c r="F28" s="7"/>
      <c r="G28" s="7"/>
      <c r="H28" s="7"/>
      <c r="I28" s="7"/>
      <c r="J28" s="7"/>
    </row>
    <row r="29" spans="1:10" ht="12">
      <c r="A29" s="409"/>
      <c r="B29" s="130"/>
      <c r="C29" s="51"/>
      <c r="D29" s="389"/>
      <c r="E29" s="87"/>
      <c r="F29" s="7">
        <f>IF(B30&lt;&gt;0,C29+C30,0)</f>
        <v>0</v>
      </c>
      <c r="G29" s="7">
        <f>IF($B30&lt;&gt;0,D29+D30,0)</f>
        <v>0</v>
      </c>
      <c r="H29" s="7"/>
      <c r="I29" s="7"/>
      <c r="J29" s="7"/>
    </row>
    <row r="30" spans="1:10" ht="12.75" thickBot="1">
      <c r="A30" s="404"/>
      <c r="B30" s="340"/>
      <c r="C30" s="72"/>
      <c r="D30" s="387"/>
      <c r="E30" s="87"/>
      <c r="F30" s="7">
        <f>IF(B31&lt;&gt;0,C30+C31,0)</f>
        <v>0</v>
      </c>
      <c r="G30" s="7">
        <f>IF($B31&lt;&gt;0,D30+D31,0)</f>
        <v>0</v>
      </c>
      <c r="H30" s="7"/>
      <c r="I30" s="7"/>
      <c r="J30" s="7"/>
    </row>
    <row r="31" spans="1:10" ht="13.5" thickTop="1">
      <c r="A31" s="89" t="s">
        <v>30</v>
      </c>
      <c r="B31" s="90"/>
      <c r="C31" s="392"/>
      <c r="D31" s="405"/>
      <c r="E31" s="87"/>
      <c r="F31" s="7" t="e">
        <f>SUM(F$7:F$30)</f>
        <v>#REF!</v>
      </c>
      <c r="G31" s="7" t="e">
        <f>SUM(G$7:G$30)</f>
        <v>#VALUE!</v>
      </c>
      <c r="H31" s="7"/>
      <c r="I31" s="7"/>
      <c r="J31" s="7"/>
    </row>
    <row r="32" spans="1:10" ht="12.75">
      <c r="A32" s="91"/>
      <c r="B32" s="384">
        <f>SUM(B7:B30)</f>
        <v>11568500</v>
      </c>
      <c r="C32" s="394"/>
      <c r="D32" s="406"/>
      <c r="E32" s="87"/>
      <c r="F32" s="7">
        <f>IF(B33&lt;&gt;0,C32+C33,0)</f>
        <v>0</v>
      </c>
      <c r="G32" s="7">
        <f>IF($B33&lt;&gt;0,D32+D33,0)</f>
        <v>0</v>
      </c>
      <c r="H32" s="7"/>
      <c r="I32" s="7"/>
      <c r="J32" s="7"/>
    </row>
    <row r="33" spans="1:11" ht="13.5" thickBot="1">
      <c r="A33" s="319"/>
      <c r="B33" s="93"/>
      <c r="C33" s="392"/>
      <c r="D33" s="79"/>
      <c r="E33" s="87"/>
      <c r="F33" s="7" t="e">
        <f>IF(#REF!&lt;&gt;0,C33+#REF!,0)</f>
        <v>#REF!</v>
      </c>
      <c r="G33" s="7" t="e">
        <f>IF(#REF!&lt;&gt;0,D33+#REF!,0)</f>
        <v>#REF!</v>
      </c>
      <c r="H33" s="7"/>
      <c r="I33" s="7"/>
      <c r="J33" s="7"/>
      <c r="K33" s="7"/>
    </row>
    <row r="34" spans="1:5" ht="7.5" customHeight="1">
      <c r="A34" s="335"/>
      <c r="B34" s="336"/>
      <c r="C34" s="395"/>
      <c r="D34" s="399"/>
      <c r="E34" s="77"/>
    </row>
    <row r="35" spans="1:5" ht="12.75">
      <c r="A35" s="338" t="s">
        <v>158</v>
      </c>
      <c r="B35" s="385">
        <f>SUM(Skødeomkostninger!D11:D27)-B32+Skødeomkostninger!D35+Q12</f>
        <v>-1</v>
      </c>
      <c r="C35" s="392"/>
      <c r="D35" s="400"/>
      <c r="E35" s="77"/>
    </row>
    <row r="36" spans="1:4" ht="7.5" customHeight="1" thickBot="1">
      <c r="A36" s="329"/>
      <c r="B36" s="337"/>
      <c r="C36" s="396"/>
      <c r="D36" s="401"/>
    </row>
    <row r="37" spans="1:5" ht="6" customHeight="1">
      <c r="A37" s="7"/>
      <c r="B37" s="13"/>
      <c r="E37" s="77"/>
    </row>
    <row r="38" spans="1:7" ht="12">
      <c r="A38" s="7"/>
      <c r="B38" s="7"/>
      <c r="E38" s="77"/>
      <c r="F38" t="e">
        <f>SUM(F$7:F$33)</f>
        <v>#REF!</v>
      </c>
      <c r="G38" t="e">
        <f>SUM(G$7:G$33)</f>
        <v>#VALUE!</v>
      </c>
    </row>
    <row r="39" ht="6.75" customHeight="1">
      <c r="E39" s="81"/>
    </row>
    <row r="40" spans="1:5" ht="12.75">
      <c r="A40" s="352" t="s">
        <v>162</v>
      </c>
      <c r="E40" s="81"/>
    </row>
    <row r="41" spans="1:5" ht="12">
      <c r="A41" s="342" t="s">
        <v>161</v>
      </c>
      <c r="E41" s="81"/>
    </row>
    <row r="42" spans="2:5" ht="12.75" thickBot="1">
      <c r="B42" s="351"/>
      <c r="E42" s="79"/>
    </row>
    <row r="43" spans="1:5" ht="12.75" thickTop="1">
      <c r="A43" s="74" t="s">
        <v>159</v>
      </c>
      <c r="B43" s="326"/>
      <c r="C43" s="41">
        <v>2150</v>
      </c>
      <c r="D43" s="388" t="s">
        <v>54</v>
      </c>
      <c r="E43" s="87"/>
    </row>
    <row r="44" spans="1:5" ht="12.75" thickBot="1">
      <c r="A44" s="75"/>
      <c r="B44" s="340"/>
      <c r="C44" s="25">
        <v>2150</v>
      </c>
      <c r="D44" s="387" t="s">
        <v>160</v>
      </c>
      <c r="E44" s="87"/>
    </row>
    <row r="45" ht="12.75" thickTop="1">
      <c r="E45" s="87"/>
    </row>
    <row r="46" ht="12">
      <c r="E46" s="87"/>
    </row>
    <row r="47" ht="12">
      <c r="E47" s="87"/>
    </row>
    <row r="48" ht="12">
      <c r="E48" s="87"/>
    </row>
    <row r="49" ht="12">
      <c r="E49" s="87"/>
    </row>
    <row r="50" ht="12">
      <c r="E50" s="87"/>
    </row>
    <row r="51" ht="12">
      <c r="E51" s="87"/>
    </row>
    <row r="52" ht="12">
      <c r="E52" s="87"/>
    </row>
    <row r="53" ht="12">
      <c r="E53" s="87"/>
    </row>
    <row r="54" ht="12">
      <c r="E54" s="87"/>
    </row>
    <row r="55" ht="12">
      <c r="E55" s="87"/>
    </row>
    <row r="56" ht="12">
      <c r="E56" s="87"/>
    </row>
    <row r="57" ht="12">
      <c r="E57" s="87"/>
    </row>
    <row r="58" ht="12">
      <c r="E58" s="87"/>
    </row>
    <row r="59" ht="12">
      <c r="E59" s="87"/>
    </row>
    <row r="60" ht="12">
      <c r="E60" s="87"/>
    </row>
    <row r="61" ht="12">
      <c r="E61" s="87"/>
    </row>
    <row r="62" ht="12">
      <c r="E62" s="87"/>
    </row>
    <row r="63" ht="12">
      <c r="E63" s="87"/>
    </row>
    <row r="64" ht="12">
      <c r="E64" s="87"/>
    </row>
    <row r="65" ht="12">
      <c r="E65" s="87"/>
    </row>
  </sheetData>
  <sheetProtection sheet="1" objects="1" scenarios="1"/>
  <mergeCells count="1">
    <mergeCell ref="A5:D5"/>
  </mergeCells>
  <printOptions/>
  <pageMargins left="0.7874015748031497" right="0.7874015748031497" top="0.984251968503937" bottom="0.984251968503937" header="0.3937007874015748" footer="0.3937007874015748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Marie Jensen</dc:creator>
  <cp:keywords/>
  <dc:description/>
  <cp:lastModifiedBy>Laila Foldager Scharff</cp:lastModifiedBy>
  <cp:lastPrinted>2014-06-26T11:33:07Z</cp:lastPrinted>
  <dcterms:created xsi:type="dcterms:W3CDTF">2004-09-13T11:02:21Z</dcterms:created>
  <dcterms:modified xsi:type="dcterms:W3CDTF">2017-11-21T10:57:27Z</dcterms:modified>
  <cp:category/>
  <cp:version/>
  <cp:contentType/>
  <cp:contentStatus/>
</cp:coreProperties>
</file>