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340" windowHeight="11532" tabRatio="764" activeTab="0"/>
  </bookViews>
  <sheets>
    <sheet name="Omregning til kontant salgspris" sheetId="1" r:id="rId1"/>
    <sheet name="Skødeomkostninger" sheetId="2" r:id="rId2"/>
    <sheet name="Handelsomkostninger" sheetId="3" r:id="rId3"/>
    <sheet name="Refusionsopgørelse" sheetId="4" r:id="rId4"/>
    <sheet name="Skatteregnskab" sheetId="5" r:id="rId5"/>
    <sheet name="Årsrapport" sheetId="6" r:id="rId6"/>
  </sheets>
  <definedNames>
    <definedName name="_xlnm.Print_Area" localSheetId="4">'Skatteregnskab'!$A:$K</definedName>
    <definedName name="_xlnm.Print_Area" localSheetId="5">'Årsrapport'!$A:$E</definedName>
  </definedNames>
  <calcPr fullCalcOnLoad="1"/>
</workbook>
</file>

<file path=xl/comments1.xml><?xml version="1.0" encoding="utf-8"?>
<comments xmlns="http://schemas.openxmlformats.org/spreadsheetml/2006/main">
  <authors>
    <author>HFLC</author>
    <author>Peter Christensen</author>
    <author>Anders Stensgaard</author>
  </authors>
  <commentList>
    <comment ref="D30" authorId="0">
      <text>
        <r>
          <rPr>
            <b/>
            <sz val="8"/>
            <rFont val="Tahoma"/>
            <family val="2"/>
          </rPr>
          <t>pec: Denne kurs kan indtastes som oplysning. Den anvendes ikke i formler, da der altid vil opstå afrundingsdifferencer.</t>
        </r>
        <r>
          <rPr>
            <sz val="8"/>
            <rFont val="Tahoma"/>
            <family val="2"/>
          </rPr>
          <t xml:space="preserve">
</t>
        </r>
      </text>
    </comment>
    <comment ref="F49" authorId="0">
      <text>
        <r>
          <rPr>
            <b/>
            <sz val="8"/>
            <rFont val="Tahoma"/>
            <family val="2"/>
          </rPr>
          <t>HFLC:</t>
        </r>
        <r>
          <rPr>
            <sz val="8"/>
            <rFont val="Tahoma"/>
            <family val="2"/>
          </rPr>
          <t xml:space="preserve">
Kontointerval fra 8991 til 8998 anvendes, hvor 8991 anvendes for første handel i regnskabsåret og 8992 ved næste handel osv.</t>
        </r>
      </text>
    </comment>
    <comment ref="F3" authorId="1">
      <text>
        <r>
          <rPr>
            <b/>
            <sz val="8"/>
            <rFont val="Tahoma"/>
            <family val="2"/>
          </rPr>
          <t>HFLC:</t>
        </r>
        <r>
          <rPr>
            <sz val="8"/>
            <rFont val="Tahoma"/>
            <family val="2"/>
          </rPr>
          <t xml:space="preserve">
Kontointervallet fra 6991 til 6998, hvor 6991 anvendes for første handel i regnskabsåret og 1992 ved næste handel osv.</t>
        </r>
      </text>
    </comment>
    <comment ref="F54" authorId="2">
      <text>
        <r>
          <rPr>
            <b/>
            <sz val="8"/>
            <rFont val="Tahoma"/>
            <family val="2"/>
          </rPr>
          <t xml:space="preserve">HFLC:
</t>
        </r>
        <r>
          <rPr>
            <sz val="8"/>
            <rFont val="Tahoma"/>
            <family val="2"/>
          </rPr>
          <t>7742 00 - Kursgevinst realkr. indfr. dkr.
7742 30 - Kursgevinst realkr. indfr. dkr. privat
7744 00 - Kursgevinst realkr. indfr. fr.valuta
7744 30 - Kursgevinst realkr. indfr. fr.valuta privat
7745 50 - Kursgevinst bank indfr. dkr.
7745 70 - Kursgevinst bank indfr. dkr. privat</t>
        </r>
      </text>
    </comment>
    <comment ref="F53" authorId="2">
      <text>
        <r>
          <rPr>
            <b/>
            <sz val="8"/>
            <rFont val="Tahoma"/>
            <family val="2"/>
          </rPr>
          <t xml:space="preserve">HFLC:
</t>
        </r>
        <r>
          <rPr>
            <sz val="8"/>
            <rFont val="Tahoma"/>
            <family val="2"/>
          </rPr>
          <t>7742 50 - Kurstab realkr. indfr. dkr.
7742 80 - Kurstab realkr. indfr. dkr. privat
7744 50 - Kurstab realkr. indfr. fr.valuta
7744 80 - Kurstab realkr. indfr. fr.valuta privat
7745 80 - Kurstab bank indfr. dkr.
7745 90 - Kurstab bank indfr. dkr. privat</t>
        </r>
      </text>
    </comment>
  </commentList>
</comments>
</file>

<file path=xl/comments2.xml><?xml version="1.0" encoding="utf-8"?>
<comments xmlns="http://schemas.openxmlformats.org/spreadsheetml/2006/main">
  <authors>
    <author>HFLC</author>
  </authors>
  <commentList>
    <comment ref="E24" authorId="0">
      <text>
        <r>
          <rPr>
            <b/>
            <sz val="8"/>
            <rFont val="Tahoma"/>
            <family val="2"/>
          </rPr>
          <t>HFLC:</t>
        </r>
        <r>
          <rPr>
            <sz val="8"/>
            <rFont val="Tahoma"/>
            <family val="2"/>
          </rPr>
          <t xml:space="preserve">
Hvis der sælges staldinventar fra før 1984 anvendes kt. 7501</t>
        </r>
      </text>
    </comment>
    <comment ref="A26" authorId="0">
      <text>
        <r>
          <rPr>
            <b/>
            <sz val="8"/>
            <rFont val="Tahoma"/>
            <family val="2"/>
          </rPr>
          <t>HFLC:</t>
        </r>
        <r>
          <rPr>
            <sz val="8"/>
            <rFont val="Tahoma"/>
            <family val="2"/>
          </rPr>
          <t xml:space="preserve">
Købs - og salgssummer for besætning, beholdninger og leveringsrettigheder (værdipapirer) skal ikke omregnes til kontantsummer, men indgå med nominelle købs - og salgssummer. </t>
        </r>
      </text>
    </comment>
  </commentList>
</comments>
</file>

<file path=xl/sharedStrings.xml><?xml version="1.0" encoding="utf-8"?>
<sst xmlns="http://schemas.openxmlformats.org/spreadsheetml/2006/main" count="213" uniqueCount="149">
  <si>
    <t>Ejendomssalg - skema til opgørelse</t>
  </si>
  <si>
    <t>Beregning for gårdejer:</t>
  </si>
  <si>
    <t>Salg af ejendommen beliggende</t>
  </si>
  <si>
    <t>Køber</t>
  </si>
  <si>
    <t>Dato for slutseddel</t>
  </si>
  <si>
    <t>Areal</t>
  </si>
  <si>
    <t>Til overtagelse den</t>
  </si>
  <si>
    <t>Ø-90 nr.</t>
  </si>
  <si>
    <t>BBR nr.</t>
  </si>
  <si>
    <t>Journalnr.</t>
  </si>
  <si>
    <t xml:space="preserve">Udarbejdet af </t>
  </si>
  <si>
    <t>Specifikation</t>
  </si>
  <si>
    <t xml:space="preserve">Omregning til kontant salgspris </t>
  </si>
  <si>
    <t>Gamle lån: Kurs iflg. kursliste på salgsdagen (slutseddeldato eller skødedato) eller nærmeste notering.</t>
  </si>
  <si>
    <t>Nye lån: Kurs den dag lånet hjemtages.</t>
  </si>
  <si>
    <t>Salgsummens</t>
  </si>
  <si>
    <t>Restgæld/</t>
  </si>
  <si>
    <t>Obligations-</t>
  </si>
  <si>
    <t>Kurs</t>
  </si>
  <si>
    <t>Kontant iflg.</t>
  </si>
  <si>
    <t>Konto nr.</t>
  </si>
  <si>
    <t>Berigtigelse</t>
  </si>
  <si>
    <t>nominel</t>
  </si>
  <si>
    <t>restgæld</t>
  </si>
  <si>
    <t>skøde</t>
  </si>
  <si>
    <t>Lån overtaget</t>
  </si>
  <si>
    <t>Obligationer</t>
  </si>
  <si>
    <t>Pantebreve</t>
  </si>
  <si>
    <t>Gave</t>
  </si>
  <si>
    <t>Kontant udbetaling</t>
  </si>
  <si>
    <t>I alt</t>
  </si>
  <si>
    <t xml:space="preserve">Kontantregulering </t>
  </si>
  <si>
    <t>(tab)</t>
  </si>
  <si>
    <t>(fortjeneste)</t>
  </si>
  <si>
    <t>Kontant handels-</t>
  </si>
  <si>
    <t>Andel af handels-</t>
  </si>
  <si>
    <t>Reg. handelspris</t>
  </si>
  <si>
    <t>pris iflg. skøde</t>
  </si>
  <si>
    <t>omkostninger</t>
  </si>
  <si>
    <t>til regnskab</t>
  </si>
  <si>
    <t>Fast ejendom</t>
  </si>
  <si>
    <t>Jord</t>
  </si>
  <si>
    <t>Stuehus</t>
  </si>
  <si>
    <t>Dræning</t>
  </si>
  <si>
    <t>Vanding</t>
  </si>
  <si>
    <t>Driftsbygninger</t>
  </si>
  <si>
    <t>Jordbeholdninger</t>
  </si>
  <si>
    <t>Inventar</t>
  </si>
  <si>
    <t>Besætning kvæg</t>
  </si>
  <si>
    <t>Besætning svin</t>
  </si>
  <si>
    <t>Beholdninger</t>
  </si>
  <si>
    <t>6x</t>
  </si>
  <si>
    <t>Privat løsøre</t>
  </si>
  <si>
    <t>Handelspris i alt</t>
  </si>
  <si>
    <t/>
  </si>
  <si>
    <t>Tab på inventar</t>
  </si>
  <si>
    <t>Fortjeneste på inventar</t>
  </si>
  <si>
    <t>Tekst</t>
  </si>
  <si>
    <t>Beløb</t>
  </si>
  <si>
    <t>Genvundne afskrivninger på bygninger og installationer</t>
  </si>
  <si>
    <t>Tabsfradrag på bygninger og installationer</t>
  </si>
  <si>
    <t>Indfortolkede foderbeholdninger</t>
  </si>
  <si>
    <t>Eventuel ophørspension</t>
  </si>
  <si>
    <t>xx</t>
  </si>
  <si>
    <t>Ægtefælle</t>
  </si>
  <si>
    <t>Stuehusets andel af momsen</t>
  </si>
  <si>
    <t>I alt moms * salgspris stuehus</t>
  </si>
  <si>
    <t>Salgspris i alt</t>
  </si>
  <si>
    <t>Beregning af stuehusets andel af momsen</t>
  </si>
  <si>
    <t>Skal desuden fradrages nedenfor.</t>
  </si>
  <si>
    <t>Handelsomkostninger</t>
  </si>
  <si>
    <t xml:space="preserve">Beløb uden </t>
  </si>
  <si>
    <t>Moms</t>
  </si>
  <si>
    <t>moms</t>
  </si>
  <si>
    <t>Skødeskrivning</t>
  </si>
  <si>
    <t>Omk. vedr. pantebreve, der indgår i handel</t>
  </si>
  <si>
    <t>Rykningsansøgning</t>
  </si>
  <si>
    <t>Omk. vedr. lånesag aftalt ved handel</t>
  </si>
  <si>
    <t>Omk. vedr. lånesag indtil ca. ½ år før handel</t>
  </si>
  <si>
    <t>Udgifter til forhandlinger vedr. handel</t>
  </si>
  <si>
    <t>Mæglersalær</t>
  </si>
  <si>
    <t>Lånesagsgebyrer</t>
  </si>
  <si>
    <t>Landmålerudgifter vedr. handel</t>
  </si>
  <si>
    <t>Moms, der fradrages</t>
  </si>
  <si>
    <t>Handelsomkostninger i alt til side 2</t>
  </si>
  <si>
    <t>Refusionsopgørelse</t>
  </si>
  <si>
    <t xml:space="preserve">Konto nr. </t>
  </si>
  <si>
    <t>Ejendomsskat refunderet af køber</t>
  </si>
  <si>
    <t>Renovation refunderet af køber</t>
  </si>
  <si>
    <t>Skorstensfejning refunderet af køber</t>
  </si>
  <si>
    <t>Rente banklån refunderet af køber</t>
  </si>
  <si>
    <t>Rente pantebrev refunderet af køber</t>
  </si>
  <si>
    <t>Reg beholdninger</t>
  </si>
  <si>
    <t>Hvis sælger skal betale vendes kontonumrene!</t>
  </si>
  <si>
    <t>Ejer</t>
  </si>
  <si>
    <t>Tal i disse felter tastes i kassereg. i salgsmåned</t>
  </si>
  <si>
    <t>Stempel og tinglysning løsøre</t>
  </si>
  <si>
    <t>Stempel og tinglysning fast ejendom</t>
  </si>
  <si>
    <t>Andet fast ejendom</t>
  </si>
  <si>
    <t xml:space="preserve">Mælkekvote </t>
  </si>
  <si>
    <t>Købt før 1.1.2005</t>
  </si>
  <si>
    <t>Negativ saldo mælkekvote mv.</t>
  </si>
  <si>
    <t>Minus stuehusmoms til investering (se ovenfor)</t>
  </si>
  <si>
    <t>Bilagsnummer</t>
  </si>
  <si>
    <t>Leveringsret</t>
  </si>
  <si>
    <t>(Kartofler / roer)</t>
  </si>
  <si>
    <t>Ejendomsavance</t>
  </si>
  <si>
    <t>Reg besætning</t>
  </si>
  <si>
    <t>Årsrapport</t>
  </si>
  <si>
    <t>Tal i disse felter tastes i CTRL I (D E)</t>
  </si>
  <si>
    <t>Tab ved salg af fast ejendom</t>
  </si>
  <si>
    <t>Tal i disse felter tastes i CTRL I (S E)</t>
  </si>
  <si>
    <t>01</t>
  </si>
  <si>
    <t>77xx</t>
  </si>
  <si>
    <t>03</t>
  </si>
  <si>
    <t>00</t>
  </si>
  <si>
    <t>02</t>
  </si>
  <si>
    <t>05</t>
  </si>
  <si>
    <t>09</t>
  </si>
  <si>
    <t>Fordeling af skødeomkostninger</t>
  </si>
  <si>
    <t>Tal, der hentes fra beregningsprogrammet (Avance 2000)</t>
  </si>
  <si>
    <t>4xxx</t>
  </si>
  <si>
    <t>Markbrug/Husdyr</t>
  </si>
  <si>
    <t>Handelsomkostninger i alt fra side 3</t>
  </si>
  <si>
    <t>3xxx</t>
  </si>
  <si>
    <t>08</t>
  </si>
  <si>
    <t xml:space="preserve">  - Flyttes fra 2150 6x --&gt; 2150 5x</t>
  </si>
  <si>
    <t>Leveringsretter</t>
  </si>
  <si>
    <t>5x</t>
  </si>
  <si>
    <t xml:space="preserve"> </t>
  </si>
  <si>
    <r>
      <t>HVIS</t>
    </r>
    <r>
      <rPr>
        <sz val="10"/>
        <rFont val="Arial"/>
        <family val="0"/>
      </rPr>
      <t xml:space="preserve"> leveringsretter er placeres i PS i skatteregnskabet, skal de flyttes til VS i årsrapporten.</t>
    </r>
  </si>
  <si>
    <t>Skattemæssige efterposteringer</t>
  </si>
  <si>
    <t>Handelspris før omkostninger</t>
  </si>
  <si>
    <t>81</t>
  </si>
  <si>
    <t>70</t>
  </si>
  <si>
    <t>545x</t>
  </si>
  <si>
    <t>Bidrag realkreditinstitutter refunderet af køber</t>
  </si>
  <si>
    <t>Rente realkreditinstitutter refunderet af køber</t>
  </si>
  <si>
    <t>46</t>
  </si>
  <si>
    <t>47</t>
  </si>
  <si>
    <t>80</t>
  </si>
  <si>
    <t>15</t>
  </si>
  <si>
    <t>62</t>
  </si>
  <si>
    <t>(f.eks. 01-jan-23)</t>
  </si>
  <si>
    <t>Der er momsfradrag (salær, skødeomk., landmåler) ved salg af virksomhed, hvis sælger er momsregistreret</t>
  </si>
  <si>
    <t>Der er ikke momsfradrag ved salg af fast ejendom.</t>
  </si>
  <si>
    <t>815x</t>
  </si>
  <si>
    <t>815x xx</t>
  </si>
  <si>
    <t>Restsaldo sukkerkvote mv.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</si>
</sst>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#,##0.0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b/>
      <i/>
      <sz val="13"/>
      <name val="Arial"/>
      <family val="2"/>
    </font>
    <font>
      <u val="single"/>
      <sz val="10"/>
      <color indexed="3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ck"/>
    </border>
    <border>
      <left style="thin">
        <color indexed="63"/>
      </left>
      <right style="thin"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>
        <color indexed="63"/>
      </bottom>
    </border>
    <border>
      <left style="thick"/>
      <right style="thick"/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>
        <color indexed="63"/>
      </right>
      <top style="thick"/>
      <bottom style="thin"/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>
        <color indexed="63"/>
      </left>
      <right style="thick">
        <color indexed="63"/>
      </right>
      <top style="thin"/>
      <bottom style="thick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ck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14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3" applyNumberFormat="0" applyFont="0" applyBorder="0" applyAlignment="0" applyProtection="0"/>
    <xf numFmtId="0" fontId="44" fillId="29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  <xf numFmtId="0" fontId="47" fillId="21" borderId="5" applyNumberFormat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4" fontId="0" fillId="0" borderId="20" xfId="0" applyNumberForma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17" fillId="0" borderId="11" xfId="0" applyFont="1" applyFill="1" applyBorder="1" applyAlignment="1" applyProtection="1">
      <alignment/>
      <protection locked="0"/>
    </xf>
    <xf numFmtId="0" fontId="17" fillId="0" borderId="12" xfId="0" applyFont="1" applyFill="1" applyBorder="1" applyAlignment="1" applyProtection="1">
      <alignment/>
      <protection locked="0"/>
    </xf>
    <xf numFmtId="0" fontId="17" fillId="0" borderId="12" xfId="0" applyFont="1" applyFill="1" applyBorder="1" applyAlignment="1" applyProtection="1">
      <alignment horizontal="left"/>
      <protection locked="0"/>
    </xf>
    <xf numFmtId="0" fontId="17" fillId="0" borderId="11" xfId="0" applyFont="1" applyFill="1" applyBorder="1" applyAlignment="1" applyProtection="1">
      <alignment horizontal="left"/>
      <protection locked="0"/>
    </xf>
    <xf numFmtId="0" fontId="17" fillId="0" borderId="13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33" borderId="0" xfId="0" applyFont="1" applyFill="1" applyBorder="1" applyAlignment="1" applyProtection="1">
      <alignment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4" fontId="11" fillId="34" borderId="12" xfId="0" applyNumberFormat="1" applyFont="1" applyFill="1" applyBorder="1" applyAlignment="1" applyProtection="1">
      <alignment/>
      <protection locked="0"/>
    </xf>
    <xf numFmtId="4" fontId="11" fillId="33" borderId="12" xfId="0" applyNumberFormat="1" applyFont="1" applyFill="1" applyBorder="1" applyAlignment="1" applyProtection="1">
      <alignment/>
      <protection locked="0"/>
    </xf>
    <xf numFmtId="0" fontId="12" fillId="33" borderId="12" xfId="0" applyFont="1" applyFill="1" applyBorder="1" applyAlignment="1" applyProtection="1">
      <alignment/>
      <protection locked="0"/>
    </xf>
    <xf numFmtId="15" fontId="12" fillId="33" borderId="12" xfId="0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4" fontId="0" fillId="0" borderId="16" xfId="0" applyNumberFormat="1" applyFill="1" applyBorder="1" applyAlignment="1" applyProtection="1">
      <alignment/>
      <protection/>
    </xf>
    <xf numFmtId="4" fontId="0" fillId="0" borderId="27" xfId="0" applyNumberForma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0" fontId="0" fillId="0" borderId="29" xfId="0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34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36" xfId="0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4" fontId="0" fillId="0" borderId="39" xfId="0" applyNumberForma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4" fontId="4" fillId="0" borderId="30" xfId="0" applyNumberFormat="1" applyFont="1" applyFill="1" applyBorder="1" applyAlignment="1" applyProtection="1">
      <alignment horizontal="centerContinuous" vertical="center"/>
      <protection/>
    </xf>
    <xf numFmtId="0" fontId="4" fillId="0" borderId="40" xfId="0" applyFont="1" applyFill="1" applyBorder="1" applyAlignment="1" applyProtection="1">
      <alignment horizontal="centerContinuous" vertic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41" xfId="0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centerContinuous" vertical="center"/>
      <protection/>
    </xf>
    <xf numFmtId="4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42" xfId="0" applyFont="1" applyFill="1" applyBorder="1" applyAlignment="1" applyProtection="1">
      <alignment/>
      <protection/>
    </xf>
    <xf numFmtId="4" fontId="4" fillId="0" borderId="43" xfId="0" applyNumberFormat="1" applyFont="1" applyFill="1" applyBorder="1" applyAlignment="1" applyProtection="1">
      <alignment horizontal="centerContinuous" vertical="center"/>
      <protection/>
    </xf>
    <xf numFmtId="4" fontId="4" fillId="0" borderId="44" xfId="0" applyNumberFormat="1" applyFont="1" applyFill="1" applyBorder="1" applyAlignment="1" applyProtection="1">
      <alignment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4" fontId="0" fillId="0" borderId="17" xfId="0" applyNumberFormat="1" applyFill="1" applyBorder="1" applyAlignment="1" applyProtection="1">
      <alignment/>
      <protection/>
    </xf>
    <xf numFmtId="0" fontId="0" fillId="0" borderId="46" xfId="0" applyFill="1" applyBorder="1" applyAlignment="1" applyProtection="1">
      <alignment horizontal="left" vertical="center"/>
      <protection/>
    </xf>
    <xf numFmtId="0" fontId="0" fillId="0" borderId="47" xfId="0" applyFill="1" applyBorder="1" applyAlignment="1" applyProtection="1">
      <alignment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48" xfId="0" applyFill="1" applyBorder="1" applyAlignment="1" applyProtection="1">
      <alignment/>
      <protection locked="0"/>
    </xf>
    <xf numFmtId="0" fontId="0" fillId="0" borderId="49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4" fillId="0" borderId="51" xfId="0" applyFont="1" applyFill="1" applyBorder="1" applyAlignment="1" applyProtection="1">
      <alignment horizontal="left" vertical="center"/>
      <protection/>
    </xf>
    <xf numFmtId="0" fontId="0" fillId="0" borderId="52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/>
      <protection/>
    </xf>
    <xf numFmtId="0" fontId="0" fillId="0" borderId="56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 vertical="center"/>
      <protection/>
    </xf>
    <xf numFmtId="0" fontId="4" fillId="0" borderId="57" xfId="0" applyFont="1" applyFill="1" applyBorder="1" applyAlignment="1" applyProtection="1">
      <alignment/>
      <protection/>
    </xf>
    <xf numFmtId="0" fontId="0" fillId="0" borderId="46" xfId="0" applyFont="1" applyFill="1" applyBorder="1" applyAlignment="1" applyProtection="1">
      <alignment horizontal="left" vertical="top"/>
      <protection/>
    </xf>
    <xf numFmtId="0" fontId="0" fillId="0" borderId="46" xfId="0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0" borderId="39" xfId="0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0" fillId="0" borderId="50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4" fontId="0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/>
      <protection/>
    </xf>
    <xf numFmtId="4" fontId="0" fillId="0" borderId="47" xfId="0" applyNumberFormat="1" applyFont="1" applyFill="1" applyBorder="1" applyAlignment="1" applyProtection="1">
      <alignment horizontal="right" vertical="center"/>
      <protection/>
    </xf>
    <xf numFmtId="4" fontId="0" fillId="0" borderId="46" xfId="0" applyNumberFormat="1" applyFont="1" applyFill="1" applyBorder="1" applyAlignment="1" applyProtection="1">
      <alignment horizontal="right" vertical="center"/>
      <protection/>
    </xf>
    <xf numFmtId="4" fontId="0" fillId="0" borderId="47" xfId="0" applyNumberFormat="1" applyFill="1" applyBorder="1" applyAlignment="1" applyProtection="1">
      <alignment/>
      <protection/>
    </xf>
    <xf numFmtId="4" fontId="0" fillId="0" borderId="46" xfId="0" applyNumberFormat="1" applyFill="1" applyBorder="1" applyAlignment="1" applyProtection="1">
      <alignment horizontal="right" vertical="center"/>
      <protection/>
    </xf>
    <xf numFmtId="4" fontId="0" fillId="0" borderId="46" xfId="0" applyNumberFormat="1" applyFill="1" applyBorder="1" applyAlignment="1" applyProtection="1">
      <alignment vertical="center"/>
      <protection/>
    </xf>
    <xf numFmtId="4" fontId="0" fillId="0" borderId="58" xfId="0" applyNumberFormat="1" applyFill="1" applyBorder="1" applyAlignment="1" applyProtection="1">
      <alignment/>
      <protection/>
    </xf>
    <xf numFmtId="4" fontId="3" fillId="0" borderId="46" xfId="0" applyNumberFormat="1" applyFont="1" applyFill="1" applyBorder="1" applyAlignment="1" applyProtection="1">
      <alignment/>
      <protection/>
    </xf>
    <xf numFmtId="4" fontId="3" fillId="0" borderId="47" xfId="0" applyNumberFormat="1" applyFont="1" applyFill="1" applyBorder="1" applyAlignment="1" applyProtection="1">
      <alignment/>
      <protection/>
    </xf>
    <xf numFmtId="4" fontId="0" fillId="0" borderId="46" xfId="0" applyNumberFormat="1" applyFill="1" applyBorder="1" applyAlignment="1" applyProtection="1">
      <alignment/>
      <protection/>
    </xf>
    <xf numFmtId="4" fontId="0" fillId="0" borderId="31" xfId="0" applyNumberFormat="1" applyFill="1" applyBorder="1" applyAlignment="1" applyProtection="1">
      <alignment/>
      <protection/>
    </xf>
    <xf numFmtId="0" fontId="0" fillId="0" borderId="59" xfId="0" applyFill="1" applyBorder="1" applyAlignment="1" applyProtection="1">
      <alignment/>
      <protection/>
    </xf>
    <xf numFmtId="0" fontId="0" fillId="0" borderId="60" xfId="0" applyFill="1" applyBorder="1" applyAlignment="1" applyProtection="1">
      <alignment/>
      <protection/>
    </xf>
    <xf numFmtId="0" fontId="0" fillId="0" borderId="61" xfId="0" applyFont="1" applyFill="1" applyBorder="1" applyAlignment="1" applyProtection="1">
      <alignment horizontal="left"/>
      <protection/>
    </xf>
    <xf numFmtId="0" fontId="0" fillId="0" borderId="61" xfId="0" applyFill="1" applyBorder="1" applyAlignment="1" applyProtection="1">
      <alignment/>
      <protection/>
    </xf>
    <xf numFmtId="4" fontId="3" fillId="0" borderId="17" xfId="0" applyNumberFormat="1" applyFont="1" applyFill="1" applyBorder="1" applyAlignment="1" applyProtection="1">
      <alignment horizontal="right"/>
      <protection/>
    </xf>
    <xf numFmtId="0" fontId="0" fillId="0" borderId="38" xfId="0" applyFill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4" fontId="12" fillId="34" borderId="12" xfId="0" applyNumberFormat="1" applyFont="1" applyFill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4" fontId="0" fillId="0" borderId="43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1" fillId="0" borderId="48" xfId="0" applyFont="1" applyBorder="1" applyAlignment="1" applyProtection="1">
      <alignment/>
      <protection/>
    </xf>
    <xf numFmtId="4" fontId="0" fillId="0" borderId="62" xfId="0" applyNumberForma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4" fontId="0" fillId="0" borderId="48" xfId="0" applyNumberFormat="1" applyBorder="1" applyAlignment="1" applyProtection="1">
      <alignment/>
      <protection/>
    </xf>
    <xf numFmtId="4" fontId="9" fillId="0" borderId="63" xfId="0" applyNumberFormat="1" applyFon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4" fontId="3" fillId="0" borderId="41" xfId="0" applyNumberFormat="1" applyFont="1" applyFill="1" applyBorder="1" applyAlignment="1" applyProtection="1">
      <alignment vertical="center"/>
      <protection/>
    </xf>
    <xf numFmtId="4" fontId="3" fillId="0" borderId="30" xfId="0" applyNumberFormat="1" applyFont="1" applyFill="1" applyBorder="1" applyAlignment="1" applyProtection="1">
      <alignment horizontal="center" vertical="center"/>
      <protection/>
    </xf>
    <xf numFmtId="4" fontId="3" fillId="0" borderId="40" xfId="0" applyNumberFormat="1" applyFont="1" applyFill="1" applyBorder="1" applyAlignment="1" applyProtection="1">
      <alignment horizontal="centerContinuous"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22" xfId="0" applyNumberFormat="1" applyFont="1" applyFill="1" applyBorder="1" applyAlignment="1" applyProtection="1">
      <alignment vertical="center"/>
      <protection/>
    </xf>
    <xf numFmtId="4" fontId="3" fillId="0" borderId="16" xfId="0" applyNumberFormat="1" applyFont="1" applyFill="1" applyBorder="1" applyAlignment="1" applyProtection="1">
      <alignment horizontal="center" vertical="center"/>
      <protection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23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 applyProtection="1">
      <alignment/>
      <protection/>
    </xf>
    <xf numFmtId="4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64" xfId="0" applyFont="1" applyFill="1" applyBorder="1" applyAlignment="1" applyProtection="1">
      <alignment horizontal="left"/>
      <protection/>
    </xf>
    <xf numFmtId="4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/>
      <protection/>
    </xf>
    <xf numFmtId="4" fontId="3" fillId="0" borderId="23" xfId="0" applyNumberFormat="1" applyFont="1" applyFill="1" applyBorder="1" applyAlignment="1" applyProtection="1">
      <alignment horizontal="left"/>
      <protection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64" xfId="0" applyFont="1" applyFill="1" applyBorder="1" applyAlignment="1" applyProtection="1">
      <alignment horizontal="right"/>
      <protection/>
    </xf>
    <xf numFmtId="4" fontId="0" fillId="0" borderId="36" xfId="0" applyNumberFormat="1" applyFill="1" applyBorder="1" applyAlignment="1" applyProtection="1">
      <alignment/>
      <protection/>
    </xf>
    <xf numFmtId="4" fontId="3" fillId="0" borderId="60" xfId="0" applyNumberFormat="1" applyFont="1" applyFill="1" applyBorder="1" applyAlignment="1" applyProtection="1">
      <alignment horizontal="right" vertical="center"/>
      <protection/>
    </xf>
    <xf numFmtId="0" fontId="3" fillId="0" borderId="65" xfId="0" applyFont="1" applyFill="1" applyBorder="1" applyAlignment="1" applyProtection="1">
      <alignment horizontal="right"/>
      <protection/>
    </xf>
    <xf numFmtId="0" fontId="0" fillId="0" borderId="37" xfId="0" applyFill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  <xf numFmtId="4" fontId="15" fillId="0" borderId="0" xfId="0" applyNumberFormat="1" applyFont="1" applyAlignment="1" applyProtection="1">
      <alignment/>
      <protection/>
    </xf>
    <xf numFmtId="4" fontId="12" fillId="0" borderId="0" xfId="0" applyNumberFormat="1" applyFont="1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66" xfId="0" applyFill="1" applyBorder="1" applyAlignment="1" applyProtection="1">
      <alignment/>
      <protection locked="0"/>
    </xf>
    <xf numFmtId="4" fontId="0" fillId="0" borderId="46" xfId="0" applyNumberFormat="1" applyFill="1" applyBorder="1" applyAlignment="1" applyProtection="1">
      <alignment horizontal="left" vertical="center"/>
      <protection/>
    </xf>
    <xf numFmtId="4" fontId="0" fillId="0" borderId="47" xfId="0" applyNumberForma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/>
    </xf>
    <xf numFmtId="0" fontId="17" fillId="0" borderId="48" xfId="0" applyFont="1" applyFill="1" applyBorder="1" applyAlignment="1" applyProtection="1">
      <alignment horizontal="right"/>
      <protection/>
    </xf>
    <xf numFmtId="0" fontId="0" fillId="0" borderId="43" xfId="0" applyBorder="1" applyAlignment="1" applyProtection="1">
      <alignment/>
      <protection/>
    </xf>
    <xf numFmtId="0" fontId="0" fillId="0" borderId="67" xfId="0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 horizontal="right"/>
      <protection/>
    </xf>
    <xf numFmtId="0" fontId="0" fillId="0" borderId="68" xfId="0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/>
      <protection locked="0"/>
    </xf>
    <xf numFmtId="0" fontId="17" fillId="0" borderId="21" xfId="0" applyFont="1" applyFill="1" applyBorder="1" applyAlignment="1" applyProtection="1">
      <alignment horizontal="left"/>
      <protection locked="0"/>
    </xf>
    <xf numFmtId="0" fontId="17" fillId="0" borderId="15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1" fillId="0" borderId="48" xfId="0" applyFont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 quotePrefix="1">
      <alignment/>
      <protection locked="0"/>
    </xf>
    <xf numFmtId="0" fontId="0" fillId="0" borderId="11" xfId="0" applyFill="1" applyBorder="1" applyAlignment="1" applyProtection="1" quotePrefix="1">
      <alignment/>
      <protection locked="0"/>
    </xf>
    <xf numFmtId="0" fontId="0" fillId="0" borderId="12" xfId="0" applyFill="1" applyBorder="1" applyAlignment="1" applyProtection="1" quotePrefix="1">
      <alignment/>
      <protection locked="0"/>
    </xf>
    <xf numFmtId="3" fontId="0" fillId="0" borderId="23" xfId="0" applyNumberFormat="1" applyFill="1" applyBorder="1" applyAlignment="1" applyProtection="1">
      <alignment/>
      <protection/>
    </xf>
    <xf numFmtId="4" fontId="0" fillId="0" borderId="41" xfId="0" applyNumberFormat="1" applyFont="1" applyFill="1" applyBorder="1" applyAlignment="1" applyProtection="1">
      <alignment horizontal="left" vertical="center"/>
      <protection/>
    </xf>
    <xf numFmtId="4" fontId="0" fillId="0" borderId="22" xfId="0" applyNumberFormat="1" applyFill="1" applyBorder="1" applyAlignment="1" applyProtection="1">
      <alignment/>
      <protection/>
    </xf>
    <xf numFmtId="0" fontId="17" fillId="0" borderId="19" xfId="0" applyFont="1" applyFill="1" applyBorder="1" applyAlignment="1" applyProtection="1">
      <alignment/>
      <protection locked="0"/>
    </xf>
    <xf numFmtId="0" fontId="0" fillId="0" borderId="69" xfId="0" applyFill="1" applyBorder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/>
      <protection/>
    </xf>
    <xf numFmtId="0" fontId="4" fillId="0" borderId="41" xfId="0" applyFont="1" applyFill="1" applyBorder="1" applyAlignment="1" applyProtection="1">
      <alignment/>
      <protection/>
    </xf>
    <xf numFmtId="0" fontId="0" fillId="0" borderId="46" xfId="0" applyFill="1" applyBorder="1" applyAlignment="1" applyProtection="1">
      <alignment vertical="center"/>
      <protection/>
    </xf>
    <xf numFmtId="0" fontId="0" fillId="0" borderId="70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 vertical="center"/>
      <protection/>
    </xf>
    <xf numFmtId="0" fontId="4" fillId="0" borderId="71" xfId="0" applyFont="1" applyFill="1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left" vertical="center"/>
      <protection/>
    </xf>
    <xf numFmtId="0" fontId="0" fillId="0" borderId="73" xfId="0" applyFill="1" applyBorder="1" applyAlignment="1" applyProtection="1">
      <alignment/>
      <protection/>
    </xf>
    <xf numFmtId="0" fontId="0" fillId="0" borderId="74" xfId="0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 horizontal="right"/>
      <protection/>
    </xf>
    <xf numFmtId="1" fontId="0" fillId="0" borderId="41" xfId="0" applyNumberFormat="1" applyFont="1" applyFill="1" applyBorder="1" applyAlignment="1" applyProtection="1">
      <alignment horizontal="right"/>
      <protection/>
    </xf>
    <xf numFmtId="4" fontId="0" fillId="34" borderId="47" xfId="0" applyNumberFormat="1" applyFont="1" applyFill="1" applyBorder="1" applyAlignment="1" applyProtection="1">
      <alignment horizontal="right"/>
      <protection locked="0"/>
    </xf>
    <xf numFmtId="4" fontId="0" fillId="34" borderId="75" xfId="0" applyNumberFormat="1" applyFont="1" applyFill="1" applyBorder="1" applyAlignment="1" applyProtection="1">
      <alignment horizontal="right"/>
      <protection locked="0"/>
    </xf>
    <xf numFmtId="4" fontId="0" fillId="0" borderId="76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25" xfId="0" applyFont="1" applyFill="1" applyBorder="1" applyAlignment="1" applyProtection="1">
      <alignment horizontal="left"/>
      <protection locked="0"/>
    </xf>
    <xf numFmtId="4" fontId="0" fillId="0" borderId="41" xfId="0" applyNumberFormat="1" applyFont="1" applyFill="1" applyBorder="1" applyAlignment="1" applyProtection="1">
      <alignment horizontal="right"/>
      <protection/>
    </xf>
    <xf numFmtId="4" fontId="0" fillId="0" borderId="47" xfId="0" applyNumberFormat="1" applyFont="1" applyFill="1" applyBorder="1" applyAlignment="1" applyProtection="1">
      <alignment horizontal="right"/>
      <protection locked="0"/>
    </xf>
    <xf numFmtId="4" fontId="0" fillId="0" borderId="77" xfId="0" applyNumberFormat="1" applyFont="1" applyFill="1" applyBorder="1" applyAlignment="1" applyProtection="1">
      <alignment horizontal="left" vertical="center"/>
      <protection/>
    </xf>
    <xf numFmtId="4" fontId="0" fillId="0" borderId="34" xfId="0" applyNumberFormat="1" applyFont="1" applyFill="1" applyBorder="1" applyAlignment="1" applyProtection="1">
      <alignment horizontal="left" vertical="center"/>
      <protection/>
    </xf>
    <xf numFmtId="4" fontId="0" fillId="0" borderId="35" xfId="0" applyNumberFormat="1" applyFont="1" applyFill="1" applyBorder="1" applyAlignment="1" applyProtection="1">
      <alignment horizontal="left" vertical="center"/>
      <protection/>
    </xf>
    <xf numFmtId="4" fontId="0" fillId="0" borderId="66" xfId="0" applyNumberFormat="1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 quotePrefix="1">
      <alignment/>
      <protection locked="0"/>
    </xf>
    <xf numFmtId="0" fontId="0" fillId="0" borderId="78" xfId="0" applyFill="1" applyBorder="1" applyAlignment="1" applyProtection="1" quotePrefix="1">
      <alignment/>
      <protection locked="0"/>
    </xf>
    <xf numFmtId="0" fontId="0" fillId="0" borderId="79" xfId="0" applyFont="1" applyFill="1" applyBorder="1" applyAlignment="1" applyProtection="1">
      <alignment horizontal="left"/>
      <protection locked="0"/>
    </xf>
    <xf numFmtId="3" fontId="0" fillId="0" borderId="80" xfId="0" applyNumberFormat="1" applyFill="1" applyBorder="1" applyAlignment="1" applyProtection="1">
      <alignment/>
      <protection/>
    </xf>
    <xf numFmtId="0" fontId="0" fillId="0" borderId="46" xfId="0" applyFill="1" applyBorder="1" applyAlignment="1" applyProtection="1">
      <alignment horizontal="left"/>
      <protection locked="0"/>
    </xf>
    <xf numFmtId="0" fontId="0" fillId="0" borderId="31" xfId="0" applyFont="1" applyFill="1" applyBorder="1" applyAlignment="1" applyProtection="1">
      <alignment horizontal="left"/>
      <protection locked="0"/>
    </xf>
    <xf numFmtId="0" fontId="0" fillId="0" borderId="47" xfId="0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  <protection/>
    </xf>
    <xf numFmtId="4" fontId="20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51" xfId="0" applyFon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" fillId="0" borderId="81" xfId="0" applyFont="1" applyFill="1" applyBorder="1" applyAlignment="1" applyProtection="1">
      <alignment horizontal="left" vertical="center"/>
      <protection/>
    </xf>
    <xf numFmtId="0" fontId="4" fillId="0" borderId="82" xfId="0" applyFont="1" applyFill="1" applyBorder="1" applyAlignment="1" applyProtection="1">
      <alignment/>
      <protection/>
    </xf>
    <xf numFmtId="0" fontId="4" fillId="0" borderId="83" xfId="0" applyFont="1" applyFill="1" applyBorder="1" applyAlignment="1" applyProtection="1">
      <alignment horizontal="centerContinuous" vertical="center"/>
      <protection/>
    </xf>
    <xf numFmtId="0" fontId="6" fillId="0" borderId="48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17" fillId="0" borderId="12" xfId="0" applyFont="1" applyFill="1" applyBorder="1" applyAlignment="1" applyProtection="1">
      <alignment horizontal="left"/>
      <protection/>
    </xf>
    <xf numFmtId="3" fontId="0" fillId="0" borderId="84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5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0" fillId="0" borderId="0" xfId="0" applyFill="1" applyBorder="1" applyAlignment="1" applyProtection="1">
      <alignment horizontal="right"/>
      <protection locked="0"/>
    </xf>
    <xf numFmtId="0" fontId="17" fillId="0" borderId="50" xfId="0" applyFont="1" applyFill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vertical="center"/>
      <protection/>
    </xf>
    <xf numFmtId="3" fontId="0" fillId="0" borderId="29" xfId="0" applyNumberFormat="1" applyFill="1" applyBorder="1" applyAlignment="1" applyProtection="1">
      <alignment/>
      <protection/>
    </xf>
    <xf numFmtId="3" fontId="0" fillId="0" borderId="16" xfId="0" applyNumberFormat="1" applyFill="1" applyBorder="1" applyAlignment="1" applyProtection="1">
      <alignment/>
      <protection/>
    </xf>
    <xf numFmtId="3" fontId="0" fillId="33" borderId="85" xfId="0" applyNumberFormat="1" applyFont="1" applyFill="1" applyBorder="1" applyAlignment="1" applyProtection="1">
      <alignment horizontal="right"/>
      <protection locked="0"/>
    </xf>
    <xf numFmtId="3" fontId="0" fillId="34" borderId="17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Font="1" applyFill="1" applyBorder="1" applyAlignment="1" applyProtection="1">
      <alignment horizontal="right"/>
      <protection/>
    </xf>
    <xf numFmtId="3" fontId="0" fillId="33" borderId="27" xfId="0" applyNumberFormat="1" applyFont="1" applyFill="1" applyBorder="1" applyAlignment="1" applyProtection="1">
      <alignment horizontal="right"/>
      <protection locked="0"/>
    </xf>
    <xf numFmtId="3" fontId="0" fillId="0" borderId="32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/>
      <protection/>
    </xf>
    <xf numFmtId="3" fontId="3" fillId="0" borderId="20" xfId="0" applyNumberFormat="1" applyFont="1" applyFill="1" applyBorder="1" applyAlignment="1" applyProtection="1">
      <alignment horizontal="right"/>
      <protection/>
    </xf>
    <xf numFmtId="3" fontId="3" fillId="0" borderId="17" xfId="0" applyNumberFormat="1" applyFont="1" applyFill="1" applyBorder="1" applyAlignment="1" applyProtection="1">
      <alignment horizontal="right"/>
      <protection/>
    </xf>
    <xf numFmtId="3" fontId="0" fillId="0" borderId="85" xfId="0" applyNumberFormat="1" applyFont="1" applyFill="1" applyBorder="1" applyAlignment="1" applyProtection="1">
      <alignment horizontal="right"/>
      <protection/>
    </xf>
    <xf numFmtId="3" fontId="0" fillId="0" borderId="17" xfId="0" applyNumberFormat="1" applyFont="1" applyFill="1" applyBorder="1" applyAlignment="1" applyProtection="1">
      <alignment horizontal="right"/>
      <protection locked="0"/>
    </xf>
    <xf numFmtId="3" fontId="0" fillId="0" borderId="86" xfId="0" applyNumberFormat="1" applyFont="1" applyFill="1" applyBorder="1" applyAlignment="1" applyProtection="1">
      <alignment horizontal="right"/>
      <protection/>
    </xf>
    <xf numFmtId="3" fontId="0" fillId="0" borderId="87" xfId="0" applyNumberForma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3" fillId="0" borderId="60" xfId="0" applyNumberFormat="1" applyFont="1" applyFill="1" applyBorder="1" applyAlignment="1" applyProtection="1">
      <alignment horizontal="right"/>
      <protection/>
    </xf>
    <xf numFmtId="3" fontId="0" fillId="0" borderId="60" xfId="0" applyNumberFormat="1" applyFill="1" applyBorder="1" applyAlignment="1" applyProtection="1">
      <alignment/>
      <protection/>
    </xf>
    <xf numFmtId="3" fontId="0" fillId="0" borderId="30" xfId="0" applyNumberFormat="1" applyFill="1" applyBorder="1" applyAlignment="1" applyProtection="1">
      <alignment/>
      <protection/>
    </xf>
    <xf numFmtId="3" fontId="0" fillId="34" borderId="22" xfId="0" applyNumberFormat="1" applyFont="1" applyFill="1" applyBorder="1" applyAlignment="1" applyProtection="1">
      <alignment horizontal="right"/>
      <protection locked="0"/>
    </xf>
    <xf numFmtId="3" fontId="0" fillId="34" borderId="88" xfId="0" applyNumberFormat="1" applyFont="1" applyFill="1" applyBorder="1" applyAlignment="1" applyProtection="1">
      <alignment horizontal="right"/>
      <protection locked="0"/>
    </xf>
    <xf numFmtId="3" fontId="0" fillId="0" borderId="89" xfId="0" applyNumberFormat="1" applyFont="1" applyFill="1" applyBorder="1" applyAlignment="1" applyProtection="1">
      <alignment horizontal="right"/>
      <protection/>
    </xf>
    <xf numFmtId="3" fontId="0" fillId="0" borderId="23" xfId="0" applyNumberFormat="1" applyFont="1" applyFill="1" applyBorder="1" applyAlignment="1" applyProtection="1">
      <alignment horizontal="right"/>
      <protection/>
    </xf>
    <xf numFmtId="3" fontId="0" fillId="0" borderId="58" xfId="0" applyNumberFormat="1" applyFont="1" applyFill="1" applyBorder="1" applyAlignment="1" applyProtection="1">
      <alignment horizontal="right"/>
      <protection locked="0"/>
    </xf>
    <xf numFmtId="3" fontId="3" fillId="0" borderId="90" xfId="0" applyNumberFormat="1" applyFont="1" applyFill="1" applyBorder="1" applyAlignment="1" applyProtection="1">
      <alignment horizontal="right"/>
      <protection/>
    </xf>
    <xf numFmtId="3" fontId="0" fillId="0" borderId="30" xfId="0" applyNumberFormat="1" applyFont="1" applyFill="1" applyBorder="1" applyAlignment="1" applyProtection="1">
      <alignment horizontal="right"/>
      <protection/>
    </xf>
    <xf numFmtId="3" fontId="0" fillId="0" borderId="88" xfId="0" applyNumberFormat="1" applyFont="1" applyFill="1" applyBorder="1" applyAlignment="1" applyProtection="1">
      <alignment horizontal="right"/>
      <protection locked="0"/>
    </xf>
    <xf numFmtId="3" fontId="0" fillId="0" borderId="89" xfId="0" applyNumberFormat="1" applyFill="1" applyBorder="1" applyAlignment="1" applyProtection="1">
      <alignment/>
      <protection/>
    </xf>
    <xf numFmtId="3" fontId="3" fillId="0" borderId="37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  <xf numFmtId="3" fontId="0" fillId="0" borderId="77" xfId="0" applyNumberFormat="1" applyBorder="1" applyAlignment="1" applyProtection="1">
      <alignment/>
      <protection/>
    </xf>
    <xf numFmtId="3" fontId="0" fillId="34" borderId="22" xfId="0" applyNumberFormat="1" applyFill="1" applyBorder="1" applyAlignment="1" applyProtection="1">
      <alignment/>
      <protection locked="0"/>
    </xf>
    <xf numFmtId="3" fontId="0" fillId="0" borderId="34" xfId="0" applyNumberFormat="1" applyFill="1" applyBorder="1" applyAlignment="1" applyProtection="1">
      <alignment horizontal="right"/>
      <protection/>
    </xf>
    <xf numFmtId="3" fontId="0" fillId="0" borderId="91" xfId="0" applyNumberFormat="1" applyFill="1" applyBorder="1" applyAlignment="1" applyProtection="1">
      <alignment horizontal="right"/>
      <protection/>
    </xf>
    <xf numFmtId="3" fontId="0" fillId="0" borderId="35" xfId="0" applyNumberFormat="1" applyBorder="1" applyAlignment="1" applyProtection="1">
      <alignment horizontal="right"/>
      <protection/>
    </xf>
    <xf numFmtId="3" fontId="0" fillId="0" borderId="92" xfId="0" applyNumberFormat="1" applyFill="1" applyBorder="1" applyAlignment="1" applyProtection="1">
      <alignment horizontal="right"/>
      <protection/>
    </xf>
    <xf numFmtId="3" fontId="0" fillId="0" borderId="80" xfId="0" applyNumberFormat="1" applyFill="1" applyBorder="1" applyAlignment="1" applyProtection="1">
      <alignment horizontal="right"/>
      <protection/>
    </xf>
    <xf numFmtId="3" fontId="0" fillId="0" borderId="80" xfId="0" applyNumberFormat="1" applyFont="1" applyFill="1" applyBorder="1" applyAlignment="1" applyProtection="1">
      <alignment horizontal="right"/>
      <protection/>
    </xf>
    <xf numFmtId="3" fontId="0" fillId="0" borderId="91" xfId="0" applyNumberFormat="1" applyFont="1" applyFill="1" applyBorder="1" applyAlignment="1" applyProtection="1">
      <alignment horizontal="right"/>
      <protection/>
    </xf>
    <xf numFmtId="3" fontId="0" fillId="0" borderId="92" xfId="0" applyNumberFormat="1" applyFont="1" applyFill="1" applyBorder="1" applyAlignment="1" applyProtection="1">
      <alignment horizontal="right"/>
      <protection/>
    </xf>
    <xf numFmtId="3" fontId="0" fillId="0" borderId="93" xfId="0" applyNumberFormat="1" applyFill="1" applyBorder="1" applyAlignment="1" applyProtection="1">
      <alignment horizontal="right"/>
      <protection/>
    </xf>
    <xf numFmtId="3" fontId="0" fillId="0" borderId="94" xfId="0" applyNumberFormat="1" applyFill="1" applyBorder="1" applyAlignment="1" applyProtection="1">
      <alignment horizontal="right"/>
      <protection/>
    </xf>
    <xf numFmtId="3" fontId="0" fillId="0" borderId="77" xfId="0" applyNumberFormat="1" applyBorder="1" applyAlignment="1" applyProtection="1">
      <alignment horizontal="right"/>
      <protection/>
    </xf>
    <xf numFmtId="3" fontId="0" fillId="0" borderId="85" xfId="0" applyNumberFormat="1" applyFill="1" applyBorder="1" applyAlignment="1" applyProtection="1">
      <alignment horizontal="right"/>
      <protection/>
    </xf>
    <xf numFmtId="3" fontId="0" fillId="34" borderId="58" xfId="0" applyNumberFormat="1" applyFill="1" applyBorder="1" applyAlignment="1" applyProtection="1">
      <alignment/>
      <protection locked="0"/>
    </xf>
    <xf numFmtId="3" fontId="0" fillId="0" borderId="66" xfId="0" applyNumberFormat="1" applyFill="1" applyBorder="1" applyAlignment="1" applyProtection="1">
      <alignment horizontal="right"/>
      <protection/>
    </xf>
    <xf numFmtId="3" fontId="0" fillId="0" borderId="27" xfId="0" applyNumberFormat="1" applyFill="1" applyBorder="1" applyAlignment="1" applyProtection="1">
      <alignment horizontal="right"/>
      <protection/>
    </xf>
    <xf numFmtId="3" fontId="0" fillId="0" borderId="95" xfId="0" applyNumberFormat="1" applyFill="1" applyBorder="1" applyAlignment="1" applyProtection="1">
      <alignment horizontal="right"/>
      <protection/>
    </xf>
    <xf numFmtId="3" fontId="3" fillId="0" borderId="67" xfId="0" applyNumberFormat="1" applyFont="1" applyFill="1" applyBorder="1" applyAlignment="1" applyProtection="1">
      <alignment horizontal="right"/>
      <protection/>
    </xf>
    <xf numFmtId="3" fontId="3" fillId="0" borderId="44" xfId="0" applyNumberFormat="1" applyFont="1" applyFill="1" applyBorder="1" applyAlignment="1" applyProtection="1">
      <alignment horizontal="right"/>
      <protection/>
    </xf>
    <xf numFmtId="3" fontId="9" fillId="0" borderId="48" xfId="0" applyNumberFormat="1" applyFont="1" applyFill="1" applyBorder="1" applyAlignment="1" applyProtection="1">
      <alignment horizontal="right"/>
      <protection/>
    </xf>
    <xf numFmtId="3" fontId="0" fillId="0" borderId="29" xfId="0" applyNumberFormat="1" applyFill="1" applyBorder="1" applyAlignment="1" applyProtection="1">
      <alignment horizontal="right"/>
      <protection/>
    </xf>
    <xf numFmtId="3" fontId="0" fillId="0" borderId="32" xfId="0" applyNumberFormat="1" applyFill="1" applyBorder="1" applyAlignment="1" applyProtection="1">
      <alignment/>
      <protection/>
    </xf>
    <xf numFmtId="3" fontId="9" fillId="0" borderId="96" xfId="0" applyNumberFormat="1" applyFont="1" applyFill="1" applyBorder="1" applyAlignment="1" applyProtection="1">
      <alignment horizontal="right"/>
      <protection/>
    </xf>
    <xf numFmtId="3" fontId="0" fillId="0" borderId="48" xfId="0" applyNumberFormat="1" applyFill="1" applyBorder="1" applyAlignment="1" applyProtection="1">
      <alignment horizontal="right"/>
      <protection/>
    </xf>
    <xf numFmtId="3" fontId="0" fillId="0" borderId="45" xfId="0" applyNumberFormat="1" applyFill="1" applyBorder="1" applyAlignment="1" applyProtection="1">
      <alignment horizontal="right"/>
      <protection/>
    </xf>
    <xf numFmtId="3" fontId="0" fillId="0" borderId="36" xfId="0" applyNumberFormat="1" applyFill="1" applyBorder="1" applyAlignment="1" applyProtection="1">
      <alignment horizontal="right"/>
      <protection/>
    </xf>
    <xf numFmtId="3" fontId="3" fillId="0" borderId="36" xfId="0" applyNumberFormat="1" applyFont="1" applyFill="1" applyBorder="1" applyAlignment="1" applyProtection="1">
      <alignment horizontal="right"/>
      <protection/>
    </xf>
    <xf numFmtId="3" fontId="3" fillId="0" borderId="97" xfId="0" applyNumberFormat="1" applyFont="1" applyFill="1" applyBorder="1" applyAlignment="1" applyProtection="1">
      <alignment horizontal="right"/>
      <protection locked="0"/>
    </xf>
    <xf numFmtId="3" fontId="3" fillId="0" borderId="98" xfId="0" applyNumberFormat="1" applyFont="1" applyFill="1" applyBorder="1" applyAlignment="1" applyProtection="1">
      <alignment horizontal="right"/>
      <protection locked="0"/>
    </xf>
    <xf numFmtId="3" fontId="0" fillId="0" borderId="67" xfId="0" applyNumberFormat="1" applyFill="1" applyBorder="1" applyAlignment="1" applyProtection="1">
      <alignment/>
      <protection/>
    </xf>
    <xf numFmtId="3" fontId="0" fillId="34" borderId="17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0" fillId="35" borderId="0" xfId="0" applyNumberFormat="1" applyFill="1" applyBorder="1" applyAlignment="1" applyProtection="1">
      <alignment/>
      <protection/>
    </xf>
    <xf numFmtId="3" fontId="0" fillId="0" borderId="44" xfId="0" applyNumberFormat="1" applyFill="1" applyBorder="1" applyAlignment="1" applyProtection="1">
      <alignment horizontal="right"/>
      <protection/>
    </xf>
    <xf numFmtId="3" fontId="0" fillId="35" borderId="0" xfId="0" applyNumberFormat="1" applyFont="1" applyFill="1" applyBorder="1" applyAlignment="1" applyProtection="1">
      <alignment horizontal="left" vertical="center"/>
      <protection/>
    </xf>
    <xf numFmtId="3" fontId="3" fillId="0" borderId="99" xfId="0" applyNumberFormat="1" applyFont="1" applyFill="1" applyBorder="1" applyAlignment="1" applyProtection="1">
      <alignment horizontal="right"/>
      <protection/>
    </xf>
    <xf numFmtId="3" fontId="0" fillId="35" borderId="43" xfId="0" applyNumberFormat="1" applyFont="1" applyFill="1" applyBorder="1" applyAlignment="1" applyProtection="1">
      <alignment horizontal="left" vertical="center"/>
      <protection/>
    </xf>
    <xf numFmtId="3" fontId="3" fillId="0" borderId="100" xfId="0" applyNumberFormat="1" applyFont="1" applyFill="1" applyBorder="1" applyAlignment="1" applyProtection="1">
      <alignment horizontal="right"/>
      <protection/>
    </xf>
    <xf numFmtId="3" fontId="3" fillId="0" borderId="16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0" fillId="0" borderId="62" xfId="0" applyNumberFormat="1" applyFill="1" applyBorder="1" applyAlignment="1" applyProtection="1">
      <alignment/>
      <protection/>
    </xf>
    <xf numFmtId="3" fontId="0" fillId="33" borderId="56" xfId="0" applyNumberFormat="1" applyFill="1" applyBorder="1" applyAlignment="1" applyProtection="1">
      <alignment/>
      <protection locked="0"/>
    </xf>
    <xf numFmtId="3" fontId="0" fillId="0" borderId="48" xfId="0" applyNumberFormat="1" applyFill="1" applyBorder="1" applyAlignment="1" applyProtection="1">
      <alignment/>
      <protection/>
    </xf>
    <xf numFmtId="3" fontId="0" fillId="33" borderId="100" xfId="0" applyNumberFormat="1" applyFill="1" applyBorder="1" applyAlignment="1" applyProtection="1">
      <alignment/>
      <protection locked="0"/>
    </xf>
    <xf numFmtId="3" fontId="3" fillId="0" borderId="45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0" fillId="0" borderId="85" xfId="0" applyNumberForma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 horizontal="centerContinuous" vertical="center"/>
      <protection/>
    </xf>
    <xf numFmtId="3" fontId="0" fillId="33" borderId="85" xfId="0" applyNumberFormat="1" applyFill="1" applyBorder="1" applyAlignment="1" applyProtection="1">
      <alignment/>
      <protection locked="0"/>
    </xf>
    <xf numFmtId="3" fontId="0" fillId="0" borderId="80" xfId="0" applyNumberFormat="1" applyFill="1" applyBorder="1" applyAlignment="1" applyProtection="1">
      <alignment/>
      <protection locked="0"/>
    </xf>
    <xf numFmtId="3" fontId="4" fillId="0" borderId="101" xfId="0" applyNumberFormat="1" applyFont="1" applyFill="1" applyBorder="1" applyAlignment="1" applyProtection="1">
      <alignment horizontal="centerContinuous" vertical="center"/>
      <protection/>
    </xf>
    <xf numFmtId="3" fontId="0" fillId="0" borderId="48" xfId="0" applyNumberFormat="1" applyFont="1" applyFill="1" applyBorder="1" applyAlignment="1" applyProtection="1">
      <alignment horizontal="left" vertical="top"/>
      <protection/>
    </xf>
    <xf numFmtId="3" fontId="0" fillId="33" borderId="48" xfId="0" applyNumberFormat="1" applyFill="1" applyBorder="1" applyAlignment="1" applyProtection="1">
      <alignment/>
      <protection locked="0"/>
    </xf>
    <xf numFmtId="3" fontId="0" fillId="0" borderId="85" xfId="0" applyNumberFormat="1" applyFill="1" applyBorder="1" applyAlignment="1" applyProtection="1">
      <alignment/>
      <protection locked="0"/>
    </xf>
    <xf numFmtId="3" fontId="0" fillId="0" borderId="56" xfId="0" applyNumberFormat="1" applyFill="1" applyBorder="1" applyAlignment="1" applyProtection="1">
      <alignment/>
      <protection/>
    </xf>
    <xf numFmtId="3" fontId="0" fillId="33" borderId="27" xfId="0" applyNumberFormat="1" applyFill="1" applyBorder="1" applyAlignment="1" applyProtection="1">
      <alignment/>
      <protection locked="0"/>
    </xf>
    <xf numFmtId="4" fontId="23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11" xfId="0" applyFont="1" applyFill="1" applyBorder="1" applyAlignment="1" applyProtection="1" quotePrefix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49" xfId="0" applyFont="1" applyFill="1" applyBorder="1" applyAlignment="1" applyProtection="1">
      <alignment horizontal="left" vertical="center"/>
      <protection locked="0"/>
    </xf>
    <xf numFmtId="0" fontId="0" fillId="0" borderId="46" xfId="0" applyFont="1" applyFill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/>
      <protection/>
    </xf>
    <xf numFmtId="0" fontId="4" fillId="0" borderId="102" xfId="0" applyFont="1" applyFill="1" applyBorder="1" applyAlignment="1" applyProtection="1">
      <alignment/>
      <protection/>
    </xf>
    <xf numFmtId="3" fontId="4" fillId="0" borderId="103" xfId="0" applyNumberFormat="1" applyFont="1" applyFill="1" applyBorder="1" applyAlignment="1" applyProtection="1">
      <alignment horizontal="centerContinuous" vertical="center"/>
      <protection/>
    </xf>
    <xf numFmtId="0" fontId="4" fillId="0" borderId="104" xfId="0" applyFont="1" applyFill="1" applyBorder="1" applyAlignment="1" applyProtection="1">
      <alignment horizontal="left" vertical="center"/>
      <protection/>
    </xf>
    <xf numFmtId="0" fontId="0" fillId="0" borderId="105" xfId="0" applyFill="1" applyBorder="1" applyAlignment="1" applyProtection="1">
      <alignment/>
      <protection/>
    </xf>
    <xf numFmtId="0" fontId="0" fillId="0" borderId="106" xfId="0" applyFill="1" applyBorder="1" applyAlignment="1" applyProtection="1">
      <alignment/>
      <protection locked="0"/>
    </xf>
    <xf numFmtId="0" fontId="0" fillId="0" borderId="107" xfId="0" applyFill="1" applyBorder="1" applyAlignment="1" applyProtection="1" quotePrefix="1">
      <alignment horizontal="left"/>
      <protection locked="0"/>
    </xf>
    <xf numFmtId="0" fontId="0" fillId="0" borderId="108" xfId="0" applyFill="1" applyBorder="1" applyAlignment="1" applyProtection="1">
      <alignment/>
      <protection/>
    </xf>
    <xf numFmtId="0" fontId="0" fillId="0" borderId="109" xfId="0" applyFill="1" applyBorder="1" applyAlignment="1" applyProtection="1" quotePrefix="1">
      <alignment horizontal="left"/>
      <protection/>
    </xf>
    <xf numFmtId="0" fontId="0" fillId="0" borderId="110" xfId="0" applyFill="1" applyBorder="1" applyAlignment="1" applyProtection="1">
      <alignment vertical="center"/>
      <protection/>
    </xf>
    <xf numFmtId="0" fontId="0" fillId="0" borderId="111" xfId="0" applyFill="1" applyBorder="1" applyAlignment="1" applyProtection="1" quotePrefix="1">
      <alignment horizontal="left"/>
      <protection/>
    </xf>
    <xf numFmtId="0" fontId="0" fillId="0" borderId="112" xfId="0" applyFill="1" applyBorder="1" applyAlignment="1" applyProtection="1">
      <alignment vertical="center"/>
      <protection/>
    </xf>
    <xf numFmtId="0" fontId="0" fillId="0" borderId="113" xfId="0" applyFill="1" applyBorder="1" applyAlignment="1" applyProtection="1">
      <alignment horizontal="left"/>
      <protection locked="0"/>
    </xf>
    <xf numFmtId="0" fontId="0" fillId="0" borderId="108" xfId="0" applyFill="1" applyBorder="1" applyAlignment="1" applyProtection="1">
      <alignment/>
      <protection locked="0"/>
    </xf>
    <xf numFmtId="0" fontId="0" fillId="0" borderId="114" xfId="0" applyFill="1" applyBorder="1" applyAlignment="1" applyProtection="1" quotePrefix="1">
      <alignment horizontal="left"/>
      <protection locked="0"/>
    </xf>
    <xf numFmtId="0" fontId="3" fillId="0" borderId="115" xfId="0" applyFont="1" applyFill="1" applyBorder="1" applyAlignment="1" applyProtection="1">
      <alignment/>
      <protection/>
    </xf>
    <xf numFmtId="0" fontId="0" fillId="0" borderId="113" xfId="0" applyBorder="1" applyAlignment="1" applyProtection="1">
      <alignment horizontal="left"/>
      <protection/>
    </xf>
    <xf numFmtId="0" fontId="3" fillId="0" borderId="116" xfId="0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/>
      <protection/>
    </xf>
    <xf numFmtId="0" fontId="0" fillId="0" borderId="117" xfId="0" applyBorder="1" applyAlignment="1" applyProtection="1">
      <alignment horizontal="left"/>
      <protection/>
    </xf>
    <xf numFmtId="0" fontId="0" fillId="0" borderId="118" xfId="0" applyFill="1" applyBorder="1" applyAlignment="1" applyProtection="1">
      <alignment/>
      <protection/>
    </xf>
    <xf numFmtId="0" fontId="0" fillId="0" borderId="107" xfId="0" applyFill="1" applyBorder="1" applyAlignment="1" applyProtection="1" quotePrefix="1">
      <alignment horizontal="left"/>
      <protection/>
    </xf>
    <xf numFmtId="0" fontId="0" fillId="0" borderId="119" xfId="0" applyFill="1" applyBorder="1" applyAlignment="1" applyProtection="1">
      <alignment/>
      <protection/>
    </xf>
    <xf numFmtId="3" fontId="0" fillId="33" borderId="120" xfId="0" applyNumberForma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horizontal="left"/>
      <protection/>
    </xf>
    <xf numFmtId="0" fontId="0" fillId="0" borderId="117" xfId="0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Dato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ast" xfId="43"/>
    <cellStyle name="Forklarende tekst" xfId="44"/>
    <cellStyle name="God" xfId="45"/>
    <cellStyle name="I alt" xfId="46"/>
    <cellStyle name="Input" xfId="47"/>
    <cellStyle name="Comma" xfId="48"/>
    <cellStyle name="Komma0" xfId="49"/>
    <cellStyle name="Kontrollér celle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Valuta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IQ59"/>
  <sheetViews>
    <sheetView tabSelected="1" zoomScalePageLayoutView="0" workbookViewId="0" topLeftCell="A23">
      <selection activeCell="M25" sqref="M25"/>
    </sheetView>
  </sheetViews>
  <sheetFormatPr defaultColWidth="8.421875" defaultRowHeight="12.75"/>
  <cols>
    <col min="1" max="1" width="32.00390625" style="84" customWidth="1"/>
    <col min="2" max="3" width="14.421875" style="84" customWidth="1"/>
    <col min="4" max="4" width="9.57421875" style="84" customWidth="1"/>
    <col min="5" max="5" width="14.421875" style="84" customWidth="1"/>
    <col min="6" max="6" width="6.8515625" style="181" customWidth="1"/>
    <col min="7" max="7" width="2.8515625" style="84" customWidth="1"/>
    <col min="8" max="8" width="2.421875" style="84" customWidth="1"/>
    <col min="9" max="16384" width="8.421875" style="84" customWidth="1"/>
  </cols>
  <sheetData>
    <row r="1" spans="1:251" ht="26.25">
      <c r="A1" s="171" t="s">
        <v>0</v>
      </c>
      <c r="B1" s="171"/>
      <c r="C1" s="171"/>
      <c r="D1" s="171"/>
      <c r="E1" s="171"/>
      <c r="F1" s="172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1"/>
      <c r="HN1" s="171"/>
      <c r="HO1" s="171"/>
      <c r="HP1" s="171"/>
      <c r="HQ1" s="171"/>
      <c r="HR1" s="171"/>
      <c r="HS1" s="171"/>
      <c r="HT1" s="171"/>
      <c r="HU1" s="171"/>
      <c r="HV1" s="171"/>
      <c r="HW1" s="171"/>
      <c r="HX1" s="171"/>
      <c r="HY1" s="171"/>
      <c r="HZ1" s="171"/>
      <c r="IA1" s="171"/>
      <c r="IB1" s="171"/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  <c r="IN1" s="171"/>
      <c r="IO1" s="171"/>
      <c r="IP1" s="171"/>
      <c r="IQ1" s="171"/>
    </row>
    <row r="2" ht="12.75" customHeight="1">
      <c r="F2" s="51"/>
    </row>
    <row r="3" spans="5:6" ht="12.75" customHeight="1">
      <c r="E3" s="35" t="s">
        <v>103</v>
      </c>
      <c r="F3" s="36"/>
    </row>
    <row r="4" ht="12.75" customHeight="1">
      <c r="F4" s="51"/>
    </row>
    <row r="5" spans="1:251" ht="12.75" customHeight="1">
      <c r="A5" s="173" t="s">
        <v>1</v>
      </c>
      <c r="B5" s="173"/>
      <c r="C5" s="37"/>
      <c r="D5" s="38"/>
      <c r="E5" s="39"/>
      <c r="F5" s="2"/>
      <c r="G5" s="3"/>
      <c r="H5" s="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  <c r="IN5" s="173"/>
      <c r="IO5" s="173"/>
      <c r="IP5" s="173"/>
      <c r="IQ5" s="173"/>
    </row>
    <row r="6" spans="1:251" ht="12.75" customHeight="1">
      <c r="A6" s="173"/>
      <c r="B6" s="173"/>
      <c r="C6" s="3"/>
      <c r="D6" s="3"/>
      <c r="E6" s="3"/>
      <c r="F6" s="2"/>
      <c r="G6" s="3"/>
      <c r="H6" s="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</row>
    <row r="7" spans="1:251" ht="12.75" customHeight="1">
      <c r="A7" s="173" t="s">
        <v>2</v>
      </c>
      <c r="B7" s="173"/>
      <c r="C7" s="37"/>
      <c r="D7" s="39"/>
      <c r="E7" s="39"/>
      <c r="F7" s="2"/>
      <c r="G7" s="3"/>
      <c r="H7" s="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</row>
    <row r="8" spans="1:251" ht="12.75" customHeight="1">
      <c r="A8" s="173"/>
      <c r="B8" s="173"/>
      <c r="C8" s="211"/>
      <c r="D8" s="3"/>
      <c r="E8" s="3"/>
      <c r="F8" s="2"/>
      <c r="G8" s="3"/>
      <c r="H8" s="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</row>
    <row r="9" spans="1:251" ht="12.75" customHeight="1">
      <c r="A9" s="173" t="s">
        <v>3</v>
      </c>
      <c r="B9" s="173"/>
      <c r="C9" s="37"/>
      <c r="D9" s="39"/>
      <c r="E9" s="39"/>
      <c r="F9" s="2"/>
      <c r="G9" s="3"/>
      <c r="H9" s="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</row>
    <row r="10" spans="1:251" ht="12.75" customHeight="1">
      <c r="A10" s="173"/>
      <c r="B10" s="173"/>
      <c r="C10" s="175"/>
      <c r="D10" s="173"/>
      <c r="E10" s="173"/>
      <c r="F10" s="174"/>
      <c r="G10" s="173"/>
      <c r="H10" s="244"/>
      <c r="I10" s="244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</row>
    <row r="11" spans="1:251" ht="12.75" customHeight="1">
      <c r="A11" s="173" t="s">
        <v>4</v>
      </c>
      <c r="B11" s="41"/>
      <c r="C11" s="173" t="s">
        <v>5</v>
      </c>
      <c r="D11" s="40"/>
      <c r="F11" s="174"/>
      <c r="G11" s="173"/>
      <c r="H11" s="244"/>
      <c r="I11" s="244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</row>
    <row r="12" spans="1:251" ht="12.75" customHeight="1">
      <c r="A12" s="173"/>
      <c r="B12" s="387" t="s">
        <v>143</v>
      </c>
      <c r="C12" s="173"/>
      <c r="D12" s="3"/>
      <c r="E12" s="173"/>
      <c r="F12" s="174"/>
      <c r="G12" s="173"/>
      <c r="H12" s="244"/>
      <c r="I12" s="244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</row>
    <row r="13" spans="1:251" ht="12.75" customHeight="1">
      <c r="A13" s="3" t="s">
        <v>6</v>
      </c>
      <c r="B13" s="41"/>
      <c r="C13" s="173" t="s">
        <v>7</v>
      </c>
      <c r="D13" s="40"/>
      <c r="E13" s="3"/>
      <c r="F13" s="174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</row>
    <row r="14" spans="1:251" ht="12.75" customHeight="1">
      <c r="A14" s="3"/>
      <c r="B14" s="3"/>
      <c r="C14" s="173"/>
      <c r="D14" s="173"/>
      <c r="E14" s="173"/>
      <c r="F14" s="174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</row>
    <row r="15" spans="1:251" ht="12.75" customHeight="1">
      <c r="A15" s="3" t="s">
        <v>8</v>
      </c>
      <c r="B15" s="40"/>
      <c r="C15" s="173" t="s">
        <v>9</v>
      </c>
      <c r="D15" s="212"/>
      <c r="E15" s="173"/>
      <c r="F15" s="174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</row>
    <row r="16" spans="1:251" ht="12.75" customHeight="1">
      <c r="A16" s="3"/>
      <c r="B16" s="3"/>
      <c r="C16" s="173"/>
      <c r="D16" s="173"/>
      <c r="E16" s="113"/>
      <c r="F16" s="176"/>
      <c r="G16" s="114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</row>
    <row r="17" spans="1:251" ht="12.75" customHeight="1">
      <c r="A17" s="3" t="s">
        <v>10</v>
      </c>
      <c r="B17" s="37"/>
      <c r="C17" s="177"/>
      <c r="D17" s="173"/>
      <c r="E17" s="114"/>
      <c r="F17" s="419"/>
      <c r="G17" s="419"/>
      <c r="H17" s="419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</row>
    <row r="18" spans="1:251" ht="12.75" customHeight="1">
      <c r="A18" s="173"/>
      <c r="B18" s="173"/>
      <c r="C18" s="173"/>
      <c r="D18" s="173"/>
      <c r="E18" s="114"/>
      <c r="F18" s="419"/>
      <c r="G18" s="419"/>
      <c r="H18" s="419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</row>
    <row r="19" spans="1:251" ht="12.75" customHeight="1">
      <c r="A19" s="173"/>
      <c r="B19" s="173"/>
      <c r="C19" s="173"/>
      <c r="D19" s="173"/>
      <c r="E19" s="114"/>
      <c r="F19" s="419"/>
      <c r="G19" s="419"/>
      <c r="H19" s="419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</row>
    <row r="20" spans="1:251" ht="20.25" customHeight="1">
      <c r="A20" s="328" t="s">
        <v>12</v>
      </c>
      <c r="B20" s="83"/>
      <c r="C20" s="83"/>
      <c r="D20" s="83"/>
      <c r="E20" s="83"/>
      <c r="F20" s="178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ht="12.75" customHeight="1"/>
    <row r="22" spans="1:251" ht="12.75" customHeight="1">
      <c r="A22" s="96" t="s">
        <v>13</v>
      </c>
      <c r="B22" s="96"/>
      <c r="C22" s="96"/>
      <c r="D22" s="96"/>
      <c r="E22" s="96"/>
      <c r="F22" s="179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</row>
    <row r="23" spans="1:251" ht="12.75" customHeight="1">
      <c r="A23" s="96" t="s">
        <v>14</v>
      </c>
      <c r="B23" s="96"/>
      <c r="C23" s="96"/>
      <c r="D23" s="96"/>
      <c r="E23" s="96"/>
      <c r="F23" s="179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</row>
    <row r="24" spans="1:3" ht="12.75" customHeight="1" thickBot="1">
      <c r="A24" s="86"/>
      <c r="B24" s="180"/>
      <c r="C24" s="86"/>
    </row>
    <row r="25" spans="1:8" ht="12.75" customHeight="1" thickTop="1">
      <c r="A25" s="182"/>
      <c r="B25" s="183"/>
      <c r="C25" s="140" t="s">
        <v>95</v>
      </c>
      <c r="D25" s="184"/>
      <c r="E25" s="184"/>
      <c r="F25" s="185"/>
      <c r="G25" s="86"/>
      <c r="H25" s="86"/>
    </row>
    <row r="26" spans="1:8" ht="12.75" customHeight="1" thickBot="1">
      <c r="A26" s="186"/>
      <c r="B26" s="47"/>
      <c r="C26" s="187"/>
      <c r="D26" s="184"/>
      <c r="E26" s="184"/>
      <c r="F26" s="185"/>
      <c r="G26" s="86"/>
      <c r="H26" s="86"/>
    </row>
    <row r="27" spans="1:8" ht="12.75" customHeight="1" thickTop="1">
      <c r="A27" s="90"/>
      <c r="B27" s="86"/>
      <c r="C27" s="90"/>
      <c r="D27" s="90"/>
      <c r="E27" s="90"/>
      <c r="F27" s="188"/>
      <c r="G27" s="90"/>
      <c r="H27" s="90"/>
    </row>
    <row r="28" spans="1:8" ht="12.75" customHeight="1">
      <c r="A28" s="189" t="s">
        <v>15</v>
      </c>
      <c r="B28" s="190" t="s">
        <v>16</v>
      </c>
      <c r="C28" s="190" t="s">
        <v>17</v>
      </c>
      <c r="D28" s="191" t="s">
        <v>18</v>
      </c>
      <c r="E28" s="190" t="s">
        <v>19</v>
      </c>
      <c r="F28" s="192" t="s">
        <v>20</v>
      </c>
      <c r="G28" s="61"/>
      <c r="H28" s="148"/>
    </row>
    <row r="29" spans="1:8" ht="12.75" customHeight="1" thickBot="1">
      <c r="A29" s="193" t="s">
        <v>21</v>
      </c>
      <c r="B29" s="194" t="s">
        <v>22</v>
      </c>
      <c r="C29" s="195" t="s">
        <v>23</v>
      </c>
      <c r="D29" s="105"/>
      <c r="E29" s="196" t="s">
        <v>24</v>
      </c>
      <c r="F29" s="133"/>
      <c r="G29" s="133"/>
      <c r="H29" s="121"/>
    </row>
    <row r="30" spans="1:8" ht="12.75" customHeight="1" thickTop="1">
      <c r="A30" s="263" t="s">
        <v>25</v>
      </c>
      <c r="B30" s="300"/>
      <c r="C30" s="301"/>
      <c r="D30" s="254"/>
      <c r="E30" s="317"/>
      <c r="F30" s="11">
        <v>8110</v>
      </c>
      <c r="G30" s="236" t="s">
        <v>112</v>
      </c>
      <c r="H30" s="15"/>
    </row>
    <row r="31" spans="1:8" ht="12.75" customHeight="1">
      <c r="A31" s="264"/>
      <c r="B31" s="302"/>
      <c r="C31" s="303"/>
      <c r="D31" s="255"/>
      <c r="E31" s="318"/>
      <c r="F31" s="13">
        <v>23</v>
      </c>
      <c r="G31" s="14"/>
      <c r="H31" s="16"/>
    </row>
    <row r="32" spans="1:8" ht="12.75" customHeight="1">
      <c r="A32" s="265"/>
      <c r="B32" s="270"/>
      <c r="C32" s="301"/>
      <c r="D32" s="163"/>
      <c r="E32" s="239"/>
      <c r="F32" s="11">
        <v>8110</v>
      </c>
      <c r="G32" s="236" t="s">
        <v>112</v>
      </c>
      <c r="H32" s="15"/>
    </row>
    <row r="33" spans="1:8" ht="12.75" customHeight="1">
      <c r="A33" s="264"/>
      <c r="B33" s="302"/>
      <c r="C33" s="303"/>
      <c r="D33" s="256"/>
      <c r="E33" s="319"/>
      <c r="F33" s="20">
        <v>23</v>
      </c>
      <c r="G33" s="7"/>
      <c r="H33" s="17"/>
    </row>
    <row r="34" spans="1:8" ht="12.75" customHeight="1">
      <c r="A34" s="265"/>
      <c r="B34" s="270"/>
      <c r="C34" s="301"/>
      <c r="D34" s="163"/>
      <c r="E34" s="239"/>
      <c r="F34" s="10">
        <v>8110</v>
      </c>
      <c r="G34" s="237" t="s">
        <v>112</v>
      </c>
      <c r="H34" s="8"/>
    </row>
    <row r="35" spans="1:8" ht="12.75" customHeight="1">
      <c r="A35" s="264"/>
      <c r="B35" s="302"/>
      <c r="C35" s="303"/>
      <c r="D35" s="256"/>
      <c r="E35" s="319"/>
      <c r="F35" s="20">
        <v>23</v>
      </c>
      <c r="G35" s="7"/>
      <c r="H35" s="9"/>
    </row>
    <row r="36" spans="1:8" ht="12.75" customHeight="1">
      <c r="A36" s="265"/>
      <c r="B36" s="270"/>
      <c r="C36" s="301"/>
      <c r="D36" s="163"/>
      <c r="E36" s="239"/>
      <c r="F36" s="10">
        <v>8110</v>
      </c>
      <c r="G36" s="237" t="s">
        <v>112</v>
      </c>
      <c r="H36" s="8"/>
    </row>
    <row r="37" spans="1:10" ht="12.75" customHeight="1">
      <c r="A37" s="264"/>
      <c r="B37" s="302"/>
      <c r="C37" s="303"/>
      <c r="D37" s="256"/>
      <c r="E37" s="319"/>
      <c r="F37" s="20">
        <v>23</v>
      </c>
      <c r="G37" s="7"/>
      <c r="H37" s="9"/>
      <c r="J37" s="86"/>
    </row>
    <row r="38" spans="1:8" ht="12.75" customHeight="1">
      <c r="A38" s="265" t="s">
        <v>26</v>
      </c>
      <c r="B38" s="270"/>
      <c r="C38" s="304"/>
      <c r="D38" s="257"/>
      <c r="E38" s="320"/>
      <c r="F38" s="10">
        <v>8110</v>
      </c>
      <c r="G38" s="6">
        <v>30</v>
      </c>
      <c r="H38" s="8"/>
    </row>
    <row r="39" spans="1:8" ht="12.75" customHeight="1">
      <c r="A39" s="264"/>
      <c r="B39" s="302"/>
      <c r="C39" s="303"/>
      <c r="D39" s="255"/>
      <c r="E39" s="319"/>
      <c r="F39" s="20">
        <v>2110</v>
      </c>
      <c r="G39" s="7"/>
      <c r="H39" s="9"/>
    </row>
    <row r="40" spans="1:8" ht="12.75" customHeight="1">
      <c r="A40" s="265"/>
      <c r="B40" s="270"/>
      <c r="C40" s="304"/>
      <c r="D40" s="258"/>
      <c r="E40" s="320"/>
      <c r="F40" s="10">
        <v>8110</v>
      </c>
      <c r="G40" s="6">
        <v>30</v>
      </c>
      <c r="H40" s="8"/>
    </row>
    <row r="41" spans="1:8" ht="12.75" customHeight="1">
      <c r="A41" s="264"/>
      <c r="B41" s="302"/>
      <c r="C41" s="303"/>
      <c r="D41" s="255"/>
      <c r="E41" s="319"/>
      <c r="F41" s="20">
        <v>2110</v>
      </c>
      <c r="G41" s="7"/>
      <c r="H41" s="9"/>
    </row>
    <row r="42" spans="1:8" ht="12.75" customHeight="1">
      <c r="A42" s="265" t="s">
        <v>27</v>
      </c>
      <c r="B42" s="270"/>
      <c r="C42" s="304"/>
      <c r="D42" s="258"/>
      <c r="E42" s="320"/>
      <c r="F42" s="10">
        <v>8110</v>
      </c>
      <c r="G42" s="6">
        <v>40</v>
      </c>
      <c r="H42" s="8"/>
    </row>
    <row r="43" spans="1:8" ht="12.75" customHeight="1">
      <c r="A43" s="264"/>
      <c r="B43" s="302"/>
      <c r="C43" s="303"/>
      <c r="D43" s="255"/>
      <c r="E43" s="319"/>
      <c r="F43" s="20">
        <v>2130</v>
      </c>
      <c r="G43" s="7"/>
      <c r="H43" s="9"/>
    </row>
    <row r="44" spans="1:8" ht="12.75" customHeight="1">
      <c r="A44" s="265"/>
      <c r="B44" s="270"/>
      <c r="C44" s="304"/>
      <c r="D44" s="258"/>
      <c r="E44" s="320"/>
      <c r="F44" s="10">
        <v>8110</v>
      </c>
      <c r="G44" s="6">
        <v>40</v>
      </c>
      <c r="H44" s="8"/>
    </row>
    <row r="45" spans="1:8" ht="12.75" customHeight="1">
      <c r="A45" s="264"/>
      <c r="B45" s="302"/>
      <c r="C45" s="303"/>
      <c r="D45" s="255"/>
      <c r="E45" s="318"/>
      <c r="F45" s="20">
        <v>2130</v>
      </c>
      <c r="G45" s="7"/>
      <c r="H45" s="9"/>
    </row>
    <row r="46" spans="1:8" ht="12.75" customHeight="1">
      <c r="A46" s="265" t="s">
        <v>28</v>
      </c>
      <c r="B46" s="270"/>
      <c r="C46" s="304"/>
      <c r="D46" s="258"/>
      <c r="E46" s="321"/>
      <c r="F46" s="10">
        <v>8110</v>
      </c>
      <c r="G46" s="6">
        <v>49</v>
      </c>
      <c r="H46" s="8"/>
    </row>
    <row r="47" spans="1:8" ht="12.75" customHeight="1">
      <c r="A47" s="264"/>
      <c r="B47" s="302"/>
      <c r="C47" s="303"/>
      <c r="D47" s="255"/>
      <c r="E47" s="319"/>
      <c r="F47" s="20">
        <v>7350</v>
      </c>
      <c r="G47" s="7"/>
      <c r="H47" s="9"/>
    </row>
    <row r="48" spans="1:8" ht="12.75" customHeight="1">
      <c r="A48" s="265" t="s">
        <v>29</v>
      </c>
      <c r="B48" s="270"/>
      <c r="C48" s="301"/>
      <c r="D48" s="163"/>
      <c r="E48" s="239"/>
      <c r="F48" s="10">
        <v>8110</v>
      </c>
      <c r="G48" s="6">
        <v>70</v>
      </c>
      <c r="H48" s="8"/>
    </row>
    <row r="49" spans="1:8" ht="12.75" customHeight="1" thickBot="1">
      <c r="A49" s="266"/>
      <c r="B49" s="305"/>
      <c r="C49" s="306"/>
      <c r="D49" s="259"/>
      <c r="E49" s="322">
        <f>B49</f>
        <v>0</v>
      </c>
      <c r="F49" s="260">
        <v>8991</v>
      </c>
      <c r="G49" s="43"/>
      <c r="H49" s="44"/>
    </row>
    <row r="50" spans="1:8" ht="12.75" customHeight="1">
      <c r="A50" s="198" t="s">
        <v>30</v>
      </c>
      <c r="B50" s="301"/>
      <c r="C50" s="307"/>
      <c r="D50" s="46"/>
      <c r="E50" s="181"/>
      <c r="F50" s="199"/>
      <c r="G50" s="61"/>
      <c r="H50" s="154"/>
    </row>
    <row r="51" spans="1:8" ht="12.75" customHeight="1" thickBot="1">
      <c r="A51" s="200"/>
      <c r="B51" s="308">
        <f>B31+B33+B35+B37+B39+B41+B43+B45+B47+B49</f>
        <v>0</v>
      </c>
      <c r="C51" s="309">
        <f>C31+C33+C35+C37+C38+C40+C42+C44+C46+C49</f>
        <v>0</v>
      </c>
      <c r="D51" s="169" t="s">
        <v>30</v>
      </c>
      <c r="E51" s="323">
        <f>SUM(E31:E49)</f>
        <v>0</v>
      </c>
      <c r="F51" s="201"/>
      <c r="G51" s="69"/>
      <c r="H51" s="70"/>
    </row>
    <row r="52" spans="1:8" ht="12.75" customHeight="1" thickTop="1">
      <c r="A52" s="263" t="s">
        <v>31</v>
      </c>
      <c r="B52" s="300"/>
      <c r="C52" s="304"/>
      <c r="D52" s="261"/>
      <c r="E52" s="324"/>
      <c r="F52" s="10">
        <v>8110</v>
      </c>
      <c r="G52" s="6">
        <v>81</v>
      </c>
      <c r="H52" s="8"/>
    </row>
    <row r="53" spans="1:8" ht="12.75" customHeight="1">
      <c r="A53" s="264" t="s">
        <v>32</v>
      </c>
      <c r="B53" s="310">
        <f>IF((B51-E51)&gt;0,0,B51-E51)*-1</f>
        <v>0</v>
      </c>
      <c r="C53" s="311"/>
      <c r="D53" s="262"/>
      <c r="E53" s="325"/>
      <c r="F53" s="273" t="s">
        <v>113</v>
      </c>
      <c r="G53" s="14" t="s">
        <v>63</v>
      </c>
      <c r="H53" s="9"/>
    </row>
    <row r="54" spans="1:8" ht="12.75" customHeight="1">
      <c r="A54" s="265" t="s">
        <v>31</v>
      </c>
      <c r="B54" s="270"/>
      <c r="C54" s="301"/>
      <c r="D54" s="163"/>
      <c r="E54" s="326"/>
      <c r="F54" s="271" t="s">
        <v>113</v>
      </c>
      <c r="G54" s="12" t="s">
        <v>63</v>
      </c>
      <c r="H54" s="8"/>
    </row>
    <row r="55" spans="1:8" ht="12.75" customHeight="1" thickBot="1">
      <c r="A55" s="266" t="s">
        <v>33</v>
      </c>
      <c r="B55" s="312">
        <f>IF((B51-E51)&lt;0,0,B51-E51)</f>
        <v>0</v>
      </c>
      <c r="C55" s="313"/>
      <c r="D55" s="259"/>
      <c r="E55" s="322"/>
      <c r="F55" s="272">
        <v>8110</v>
      </c>
      <c r="G55" s="43">
        <v>81</v>
      </c>
      <c r="H55" s="44"/>
    </row>
    <row r="56" spans="1:8" ht="12.75" customHeight="1">
      <c r="A56" s="202" t="s">
        <v>30</v>
      </c>
      <c r="B56" s="307"/>
      <c r="C56" s="314"/>
      <c r="D56" s="203"/>
      <c r="E56" s="181"/>
      <c r="F56" s="204"/>
      <c r="G56" s="61"/>
      <c r="H56" s="154"/>
    </row>
    <row r="57" spans="1:8" ht="12.75" customHeight="1" thickBot="1">
      <c r="A57" s="205"/>
      <c r="B57" s="315">
        <f>B51-B53+B55</f>
        <v>0</v>
      </c>
      <c r="C57" s="316"/>
      <c r="D57" s="206"/>
      <c r="E57" s="327">
        <f>E51</f>
        <v>0</v>
      </c>
      <c r="F57" s="207"/>
      <c r="G57" s="208"/>
      <c r="H57" s="170"/>
    </row>
    <row r="58" spans="1:4" ht="12.75" customHeight="1" thickTop="1">
      <c r="A58" s="209">
        <v>2</v>
      </c>
      <c r="B58" s="86"/>
      <c r="C58" s="86"/>
      <c r="D58" s="86"/>
    </row>
    <row r="59" ht="12.75" customHeight="1">
      <c r="A59" s="210">
        <v>2</v>
      </c>
    </row>
    <row r="60" ht="12.75" customHeight="1"/>
    <row r="61" ht="12.75" customHeight="1"/>
    <row r="62" ht="12.75" customHeight="1"/>
  </sheetData>
  <sheetProtection/>
  <mergeCells count="3">
    <mergeCell ref="F17:H17"/>
    <mergeCell ref="F18:H18"/>
    <mergeCell ref="F19:H1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3"/>
  <headerFooter alignWithMargins="0">
    <oddHeader>&amp;L&amp;12&amp;U_____________            _________           _______&amp;C&amp;12&amp;U_______Skema til opgørelse ved salg af ejendom_____&amp;R&amp;12&amp;U___________________________________________________________</oddHeader>
    <oddFooter>&amp;L&amp;12______________________________
&amp;F
&amp;D&amp;C&amp;12________________________________
SEGES&amp;R&amp;12_______________________________________
Version 2023
Side &amp;P af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IS53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18.7109375" style="35" customWidth="1"/>
    <col min="2" max="4" width="17.8515625" style="35" customWidth="1"/>
    <col min="5" max="5" width="4.8515625" style="35" customWidth="1"/>
    <col min="6" max="6" width="2.8515625" style="35" customWidth="1"/>
    <col min="7" max="7" width="3.140625" style="35" customWidth="1"/>
    <col min="8" max="8" width="0.5625" style="35" customWidth="1"/>
    <col min="9" max="16384" width="9.140625" style="35" customWidth="1"/>
  </cols>
  <sheetData>
    <row r="1" spans="1:253" ht="20.25">
      <c r="A1" s="50" t="s">
        <v>119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</row>
    <row r="2" spans="3:5" ht="13.5" thickBot="1">
      <c r="C2" s="52"/>
      <c r="D2" s="52"/>
      <c r="E2" s="51"/>
    </row>
    <row r="3" spans="1:5" ht="16.5" thickBot="1" thickTop="1">
      <c r="A3" s="140"/>
      <c r="B3" s="141"/>
      <c r="C3" s="53" t="s">
        <v>95</v>
      </c>
      <c r="D3" s="142"/>
      <c r="E3" s="52"/>
    </row>
    <row r="4" spans="3:5" ht="13.5" thickTop="1">
      <c r="C4" s="52"/>
      <c r="D4" s="61"/>
      <c r="E4" s="52"/>
    </row>
    <row r="5" spans="3:8" ht="12.75">
      <c r="C5" s="52"/>
      <c r="D5" s="52"/>
      <c r="E5" s="52"/>
      <c r="F5" s="52"/>
      <c r="H5" s="52"/>
    </row>
    <row r="6" spans="1:9" ht="12.75">
      <c r="A6" s="143" t="s">
        <v>11</v>
      </c>
      <c r="B6" s="144" t="s">
        <v>34</v>
      </c>
      <c r="C6" s="145" t="s">
        <v>35</v>
      </c>
      <c r="D6" s="144" t="s">
        <v>36</v>
      </c>
      <c r="E6" s="146" t="s">
        <v>20</v>
      </c>
      <c r="F6" s="147"/>
      <c r="G6" s="148"/>
      <c r="H6" s="52"/>
      <c r="I6" s="52"/>
    </row>
    <row r="7" spans="1:8" ht="13.5" thickBot="1">
      <c r="A7" s="149"/>
      <c r="B7" s="150" t="s">
        <v>37</v>
      </c>
      <c r="C7" s="151" t="s">
        <v>38</v>
      </c>
      <c r="D7" s="152" t="s">
        <v>39</v>
      </c>
      <c r="E7" s="107"/>
      <c r="F7" s="133"/>
      <c r="G7" s="121"/>
      <c r="H7" s="52"/>
    </row>
    <row r="8" spans="1:7" ht="13.5" thickTop="1">
      <c r="A8" s="153" t="s">
        <v>40</v>
      </c>
      <c r="B8" s="317"/>
      <c r="C8" s="329"/>
      <c r="D8" s="300"/>
      <c r="E8" s="11">
        <v>8138</v>
      </c>
      <c r="F8" s="388" t="s">
        <v>63</v>
      </c>
      <c r="G8" s="19"/>
    </row>
    <row r="9" spans="1:7" ht="12.75">
      <c r="A9" s="155" t="s">
        <v>41</v>
      </c>
      <c r="B9" s="330">
        <v>1E-05</v>
      </c>
      <c r="C9" s="331">
        <f>(B9/B41)*Handelsomkostninger!B51+(B9/SUM(B8:B19)*(Handelsomkostninger!B35+Handelsomkostninger!B39))</f>
        <v>0</v>
      </c>
      <c r="D9" s="332">
        <f>B9-C9</f>
        <v>1E-05</v>
      </c>
      <c r="E9" s="20">
        <v>8114</v>
      </c>
      <c r="F9" s="238" t="s">
        <v>114</v>
      </c>
      <c r="G9" s="9"/>
    </row>
    <row r="10" spans="1:7" ht="12.75">
      <c r="A10" s="156" t="s">
        <v>42</v>
      </c>
      <c r="B10" s="239"/>
      <c r="C10" s="333"/>
      <c r="D10" s="334"/>
      <c r="E10" s="390" t="s">
        <v>146</v>
      </c>
      <c r="F10" s="389" t="s">
        <v>63</v>
      </c>
      <c r="G10" s="8"/>
    </row>
    <row r="11" spans="1:7" ht="12.75">
      <c r="A11" s="155"/>
      <c r="B11" s="330">
        <v>0</v>
      </c>
      <c r="C11" s="331">
        <f>(B11/B$41)*Handelsomkostninger!B$51+(B11/SUM(B$8:B$19)*(Handelsomkostninger!B39+Handelsomkostninger!B$35))</f>
        <v>0</v>
      </c>
      <c r="D11" s="332">
        <f>B11-C11</f>
        <v>0</v>
      </c>
      <c r="E11" s="20">
        <v>8114</v>
      </c>
      <c r="F11" s="238" t="s">
        <v>116</v>
      </c>
      <c r="G11" s="9"/>
    </row>
    <row r="12" spans="1:7" ht="12.75">
      <c r="A12" s="156" t="s">
        <v>43</v>
      </c>
      <c r="B12" s="239"/>
      <c r="C12" s="333"/>
      <c r="D12" s="334"/>
      <c r="E12" s="10">
        <v>8148</v>
      </c>
      <c r="F12" s="389" t="s">
        <v>63</v>
      </c>
      <c r="G12" s="8"/>
    </row>
    <row r="13" spans="1:7" ht="12.75">
      <c r="A13" s="155"/>
      <c r="B13" s="330">
        <v>0</v>
      </c>
      <c r="C13" s="331">
        <f>(B13/B$41)*Handelsomkostninger!B$51+(B13/SUM(B$8:B$19)*(Handelsomkostninger!B39+Handelsomkostninger!B$35))</f>
        <v>0</v>
      </c>
      <c r="D13" s="332">
        <f>B13-C13</f>
        <v>0</v>
      </c>
      <c r="E13" s="20">
        <v>8114</v>
      </c>
      <c r="F13" s="238" t="s">
        <v>138</v>
      </c>
      <c r="G13" s="9"/>
    </row>
    <row r="14" spans="1:7" ht="12.75">
      <c r="A14" s="156" t="s">
        <v>44</v>
      </c>
      <c r="B14" s="239"/>
      <c r="C14" s="333"/>
      <c r="D14" s="334"/>
      <c r="E14" s="10">
        <v>8148</v>
      </c>
      <c r="F14" s="389" t="s">
        <v>63</v>
      </c>
      <c r="G14" s="8"/>
    </row>
    <row r="15" spans="1:7" ht="12.75">
      <c r="A15" s="155"/>
      <c r="B15" s="330">
        <v>0</v>
      </c>
      <c r="C15" s="331">
        <f>(B15/B$41)*Handelsomkostninger!B$51+(B15/SUM(B$8:B$19)*(Handelsomkostninger!B39+Handelsomkostninger!B$35))</f>
        <v>0</v>
      </c>
      <c r="D15" s="332">
        <f>B15-C15</f>
        <v>0</v>
      </c>
      <c r="E15" s="20">
        <v>8114</v>
      </c>
      <c r="F15" s="238" t="s">
        <v>139</v>
      </c>
      <c r="G15" s="9"/>
    </row>
    <row r="16" spans="1:7" ht="12.75">
      <c r="A16" s="156" t="s">
        <v>45</v>
      </c>
      <c r="B16" s="239"/>
      <c r="C16" s="333"/>
      <c r="D16" s="335"/>
      <c r="E16" s="10">
        <v>8158</v>
      </c>
      <c r="F16" s="389" t="s">
        <v>63</v>
      </c>
      <c r="G16" s="8"/>
    </row>
    <row r="17" spans="1:7" ht="12.75">
      <c r="A17" s="157"/>
      <c r="B17" s="330">
        <v>0</v>
      </c>
      <c r="C17" s="331">
        <f>(B17/B$41)*Handelsomkostninger!B$51+(B17/SUM(B$8:B$19)*(Handelsomkostninger!B39+Handelsomkostninger!B$35))</f>
        <v>0</v>
      </c>
      <c r="D17" s="332">
        <f>B17-C17</f>
        <v>0</v>
      </c>
      <c r="E17" s="20">
        <v>8114</v>
      </c>
      <c r="F17" s="238" t="s">
        <v>140</v>
      </c>
      <c r="G17" s="9"/>
    </row>
    <row r="18" spans="1:7" ht="12.75">
      <c r="A18" s="156" t="s">
        <v>46</v>
      </c>
      <c r="B18" s="321"/>
      <c r="C18" s="333"/>
      <c r="D18" s="336"/>
      <c r="E18" s="10">
        <v>7501</v>
      </c>
      <c r="F18" s="237" t="s">
        <v>141</v>
      </c>
      <c r="G18" s="8"/>
    </row>
    <row r="19" spans="1:7" ht="12.75">
      <c r="A19" s="157"/>
      <c r="B19" s="318">
        <v>0</v>
      </c>
      <c r="C19" s="331">
        <f>(B19/B$41)*Handelsomkostninger!B$51+(B19/SUM(B$8:B$19)*(Handelsomkostninger!B39+Handelsomkostninger!B$35))</f>
        <v>0</v>
      </c>
      <c r="D19" s="337">
        <f>B19-C19</f>
        <v>0</v>
      </c>
      <c r="E19" s="20">
        <v>8114</v>
      </c>
      <c r="F19" s="238" t="s">
        <v>142</v>
      </c>
      <c r="G19" s="9"/>
    </row>
    <row r="20" spans="1:7" ht="12.75">
      <c r="A20" s="158" t="s">
        <v>98</v>
      </c>
      <c r="B20" s="321"/>
      <c r="C20" s="333"/>
      <c r="D20" s="338"/>
      <c r="E20" s="10">
        <v>7501</v>
      </c>
      <c r="F20" s="237" t="s">
        <v>115</v>
      </c>
      <c r="G20" s="8"/>
    </row>
    <row r="21" spans="1:7" ht="12.75">
      <c r="A21" s="157"/>
      <c r="B21" s="318">
        <v>1E-06</v>
      </c>
      <c r="C21" s="331">
        <f>(B21/B$41)*Handelsomkostninger!B$51+(B21/SUM(B$20:B$39)*Handelsomkostninger!B$37)</f>
        <v>0</v>
      </c>
      <c r="D21" s="337">
        <f>B21-C21</f>
        <v>1E-06</v>
      </c>
      <c r="E21" s="20">
        <v>8114</v>
      </c>
      <c r="F21" s="7">
        <v>71</v>
      </c>
      <c r="G21" s="9"/>
    </row>
    <row r="22" spans="1:7" ht="12.75">
      <c r="A22" s="158" t="s">
        <v>99</v>
      </c>
      <c r="B22" s="321"/>
      <c r="C22" s="333"/>
      <c r="D22" s="339"/>
      <c r="E22" s="4">
        <v>8160</v>
      </c>
      <c r="F22" s="6">
        <v>15</v>
      </c>
      <c r="G22" s="8">
        <v>9</v>
      </c>
    </row>
    <row r="23" spans="1:7" ht="12.75">
      <c r="A23" s="107" t="s">
        <v>100</v>
      </c>
      <c r="B23" s="318">
        <v>0</v>
      </c>
      <c r="C23" s="331">
        <f>(B23/B$41)*Handelsomkostninger!B$51+(B23/SUM(B$20:B$39)*Handelsomkostninger!B$37)</f>
        <v>0</v>
      </c>
      <c r="D23" s="340">
        <f>B23-C23</f>
        <v>0</v>
      </c>
      <c r="E23" s="5">
        <v>8114</v>
      </c>
      <c r="F23" s="238" t="s">
        <v>125</v>
      </c>
      <c r="G23" s="9"/>
    </row>
    <row r="24" spans="1:7" ht="12.75">
      <c r="A24" s="159" t="s">
        <v>47</v>
      </c>
      <c r="B24" s="239"/>
      <c r="C24" s="333"/>
      <c r="D24" s="335"/>
      <c r="E24" s="10">
        <v>8178</v>
      </c>
      <c r="F24" s="6" t="s">
        <v>63</v>
      </c>
      <c r="G24" s="8"/>
    </row>
    <row r="25" spans="1:7" ht="12.75">
      <c r="A25" s="157" t="s">
        <v>122</v>
      </c>
      <c r="B25" s="330">
        <v>0</v>
      </c>
      <c r="C25" s="331">
        <f>(B25/B$41)*Handelsomkostninger!B$51+(B25/SUM(B$20:B$39)*Handelsomkostninger!B$37)</f>
        <v>0</v>
      </c>
      <c r="D25" s="332">
        <f>B25-C25</f>
        <v>0</v>
      </c>
      <c r="E25" s="20">
        <v>8114</v>
      </c>
      <c r="F25" s="7" t="s">
        <v>128</v>
      </c>
      <c r="G25" s="9"/>
    </row>
    <row r="26" spans="1:7" ht="12.75">
      <c r="A26" s="159" t="s">
        <v>48</v>
      </c>
      <c r="B26" s="239"/>
      <c r="C26" s="333"/>
      <c r="D26" s="335"/>
      <c r="E26" s="10">
        <v>3311</v>
      </c>
      <c r="F26" s="6">
        <v>80</v>
      </c>
      <c r="G26" s="8"/>
    </row>
    <row r="27" spans="1:7" ht="12.75">
      <c r="A27" s="157"/>
      <c r="B27" s="330">
        <v>0</v>
      </c>
      <c r="C27" s="331">
        <f>(B27/B$41)*Handelsomkostninger!B$51+(B27/SUM(B$20:B$39)*Handelsomkostninger!B$37)</f>
        <v>0</v>
      </c>
      <c r="D27" s="332">
        <f>B27-C27</f>
        <v>0</v>
      </c>
      <c r="E27" s="20">
        <v>8114</v>
      </c>
      <c r="F27" s="238" t="s">
        <v>118</v>
      </c>
      <c r="G27" s="9"/>
    </row>
    <row r="28" spans="1:7" ht="12.75">
      <c r="A28" s="153" t="s">
        <v>49</v>
      </c>
      <c r="B28" s="239"/>
      <c r="C28" s="333"/>
      <c r="D28" s="334"/>
      <c r="E28" s="10">
        <v>3496</v>
      </c>
      <c r="F28" s="6">
        <v>80</v>
      </c>
      <c r="G28" s="8"/>
    </row>
    <row r="29" spans="1:7" ht="12.75">
      <c r="A29" s="157"/>
      <c r="B29" s="330">
        <v>0</v>
      </c>
      <c r="C29" s="331">
        <f>(B29/B$41)*Handelsomkostninger!B$51+(B29/SUM(B$20:B$39)*Handelsomkostninger!B$37)</f>
        <v>0</v>
      </c>
      <c r="D29" s="332">
        <f>B29-C29</f>
        <v>0</v>
      </c>
      <c r="E29" s="20">
        <v>8114</v>
      </c>
      <c r="F29" s="238" t="s">
        <v>118</v>
      </c>
      <c r="G29" s="9"/>
    </row>
    <row r="30" spans="1:8" ht="12.75">
      <c r="A30" s="153" t="s">
        <v>50</v>
      </c>
      <c r="B30" s="239"/>
      <c r="C30" s="333"/>
      <c r="D30" s="334"/>
      <c r="E30" s="29" t="s">
        <v>124</v>
      </c>
      <c r="F30" s="6" t="s">
        <v>63</v>
      </c>
      <c r="G30" s="8">
        <v>9</v>
      </c>
      <c r="H30" s="109"/>
    </row>
    <row r="31" spans="1:8" ht="12.75">
      <c r="A31" s="157"/>
      <c r="B31" s="330">
        <v>0</v>
      </c>
      <c r="C31" s="331">
        <f>(B31/B$41)*Handelsomkostninger!B$51+(B31/SUM(B$20:B$39)*Handelsomkostninger!B$37)</f>
        <v>0</v>
      </c>
      <c r="D31" s="332">
        <f>B31-C31</f>
        <v>0</v>
      </c>
      <c r="E31" s="20">
        <v>8114</v>
      </c>
      <c r="F31" s="7" t="s">
        <v>51</v>
      </c>
      <c r="G31" s="9"/>
      <c r="H31" s="109"/>
    </row>
    <row r="32" spans="1:8" ht="12.75">
      <c r="A32" s="216" t="s">
        <v>104</v>
      </c>
      <c r="B32" s="239"/>
      <c r="C32" s="333"/>
      <c r="D32" s="334"/>
      <c r="E32" s="33">
        <v>2150</v>
      </c>
      <c r="F32" s="30" t="s">
        <v>63</v>
      </c>
      <c r="G32" s="34"/>
      <c r="H32" s="109"/>
    </row>
    <row r="33" spans="1:8" ht="12.75">
      <c r="A33" s="217" t="s">
        <v>105</v>
      </c>
      <c r="B33" s="330">
        <v>0</v>
      </c>
      <c r="C33" s="331">
        <f>(B33/B$41)*Handelsomkostninger!B$51+(B33/SUM(B$20:B$39)*Handelsomkostninger!B$37)</f>
        <v>0</v>
      </c>
      <c r="D33" s="332">
        <f>B33-C33</f>
        <v>0</v>
      </c>
      <c r="E33" s="20">
        <v>8114</v>
      </c>
      <c r="F33" s="238" t="s">
        <v>134</v>
      </c>
      <c r="G33" s="9"/>
      <c r="H33" s="109"/>
    </row>
    <row r="34" spans="1:8" ht="12.75">
      <c r="A34" s="240" t="s">
        <v>52</v>
      </c>
      <c r="B34" s="317"/>
      <c r="C34" s="341"/>
      <c r="D34" s="334"/>
      <c r="E34" s="10"/>
      <c r="F34" s="6"/>
      <c r="G34" s="8"/>
      <c r="H34" s="109"/>
    </row>
    <row r="35" spans="1:8" ht="12.75">
      <c r="A35" s="241"/>
      <c r="B35" s="330">
        <v>0</v>
      </c>
      <c r="C35" s="331">
        <f>(B35/B$41)*Handelsomkostninger!B$51+(B35/SUM(B$20:B$39)*Handelsomkostninger!B$37)</f>
        <v>0</v>
      </c>
      <c r="D35" s="342">
        <f>B35-C35</f>
        <v>0</v>
      </c>
      <c r="E35" s="22"/>
      <c r="F35" s="14"/>
      <c r="G35" s="243"/>
      <c r="H35" s="109"/>
    </row>
    <row r="36" spans="1:8" ht="12.75">
      <c r="A36" s="216"/>
      <c r="B36" s="239"/>
      <c r="C36" s="333"/>
      <c r="D36" s="335"/>
      <c r="E36" s="218"/>
      <c r="F36" s="219"/>
      <c r="G36" s="242"/>
      <c r="H36" s="109"/>
    </row>
    <row r="37" spans="1:8" ht="12.75">
      <c r="A37" s="217"/>
      <c r="B37" s="330">
        <v>0</v>
      </c>
      <c r="C37" s="331">
        <f>(B37/B$41)*Handelsomkostninger!B$51+(B37/SUM(B$20:B$39)*Handelsomkostninger!B$37)</f>
        <v>0</v>
      </c>
      <c r="D37" s="332">
        <f>B37-C37</f>
        <v>0</v>
      </c>
      <c r="E37" s="20">
        <v>8114</v>
      </c>
      <c r="F37" s="238"/>
      <c r="G37" s="9"/>
      <c r="H37" s="109"/>
    </row>
    <row r="38" spans="1:8" ht="12.75">
      <c r="A38" s="153"/>
      <c r="B38" s="239"/>
      <c r="C38" s="333"/>
      <c r="D38" s="334"/>
      <c r="E38" s="10"/>
      <c r="F38" s="6"/>
      <c r="G38" s="8"/>
      <c r="H38" s="109"/>
    </row>
    <row r="39" spans="1:8" ht="13.5" thickBot="1">
      <c r="A39" s="160"/>
      <c r="B39" s="343">
        <v>0</v>
      </c>
      <c r="C39" s="344">
        <f>(B39/B$41)*Handelsomkostninger!B$51+(B39/SUM(B$20:B$39)*Handelsomkostninger!B$37)</f>
        <v>0</v>
      </c>
      <c r="D39" s="345">
        <f>B39-C39</f>
        <v>0</v>
      </c>
      <c r="E39" s="42">
        <v>8114</v>
      </c>
      <c r="F39" s="43"/>
      <c r="G39" s="44"/>
      <c r="H39" s="109"/>
    </row>
    <row r="40" spans="1:8" ht="13.5" thickTop="1">
      <c r="A40" s="161" t="s">
        <v>53</v>
      </c>
      <c r="B40" s="307"/>
      <c r="C40" s="346"/>
      <c r="D40" s="347"/>
      <c r="E40" s="11"/>
      <c r="F40" s="12"/>
      <c r="G40" s="12"/>
      <c r="H40" s="109"/>
    </row>
    <row r="41" spans="1:8" ht="13.5" thickBot="1">
      <c r="A41" s="162"/>
      <c r="B41" s="309">
        <f>SUM(B9:B39)</f>
        <v>1.1000000000000001E-05</v>
      </c>
      <c r="C41" s="309">
        <f>SUM(C9:C39)</f>
        <v>0</v>
      </c>
      <c r="D41" s="348">
        <f>SUM(D9:D39)</f>
        <v>1.1000000000000001E-05</v>
      </c>
      <c r="E41" s="13"/>
      <c r="F41" s="14"/>
      <c r="G41" s="14"/>
      <c r="H41" s="109"/>
    </row>
    <row r="42" spans="1:8" ht="13.5" thickTop="1">
      <c r="A42" s="163" t="s">
        <v>123</v>
      </c>
      <c r="B42" s="301"/>
      <c r="C42" s="349"/>
      <c r="D42" s="350"/>
      <c r="E42" s="11">
        <v>8991</v>
      </c>
      <c r="F42" s="12"/>
      <c r="G42" s="12"/>
      <c r="H42" s="109"/>
    </row>
    <row r="43" spans="1:8" ht="13.5" thickBot="1">
      <c r="A43" s="164"/>
      <c r="B43" s="351"/>
      <c r="C43" s="352">
        <f>Handelsomkostninger!B47</f>
        <v>0</v>
      </c>
      <c r="D43" s="353">
        <f>C43</f>
        <v>0</v>
      </c>
      <c r="E43" s="42">
        <v>8110</v>
      </c>
      <c r="F43" s="43">
        <v>80</v>
      </c>
      <c r="G43" s="43"/>
      <c r="H43" s="109"/>
    </row>
    <row r="44" spans="1:8" ht="13.5" thickTop="1">
      <c r="A44" s="159" t="s">
        <v>132</v>
      </c>
      <c r="B44" s="301"/>
      <c r="C44" s="346"/>
      <c r="D44" s="354"/>
      <c r="E44" s="132"/>
      <c r="F44" s="61"/>
      <c r="G44" s="62"/>
      <c r="H44" s="109"/>
    </row>
    <row r="45" spans="1:8" ht="13.5" thickBot="1">
      <c r="A45" s="165"/>
      <c r="B45" s="316"/>
      <c r="C45" s="355"/>
      <c r="D45" s="356">
        <f>D41+D43</f>
        <v>1.1000000000000001E-05</v>
      </c>
      <c r="E45" s="167"/>
      <c r="F45" s="168"/>
      <c r="G45" s="166"/>
      <c r="H45" s="109"/>
    </row>
    <row r="46" spans="1:8" ht="13.5" thickTop="1">
      <c r="A46" s="52"/>
      <c r="B46" s="52"/>
      <c r="C46" s="52"/>
      <c r="D46" s="52"/>
      <c r="E46" s="52"/>
      <c r="F46" s="52"/>
      <c r="G46" s="52"/>
      <c r="H46" s="52"/>
    </row>
    <row r="47" spans="1:9" ht="12.75">
      <c r="A47" s="52"/>
      <c r="B47" s="52"/>
      <c r="C47" s="52"/>
      <c r="D47" s="52"/>
      <c r="E47" s="52"/>
      <c r="F47" s="52"/>
      <c r="G47" s="52"/>
      <c r="H47" s="52"/>
      <c r="I47" s="52"/>
    </row>
    <row r="48" spans="1:3" ht="12.75">
      <c r="A48" s="52"/>
      <c r="B48" s="52"/>
      <c r="C48" s="52"/>
    </row>
    <row r="53" spans="1:2" ht="12.75">
      <c r="A53" s="52"/>
      <c r="B53" s="52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3"/>
  <headerFooter alignWithMargins="0">
    <oddHeader>&amp;L&amp;12&amp;U________________________________                                 &amp;C&amp;12&amp;USkema til opgørelse ved salg af ejendom&amp;R&amp;12&amp;U                            _______________________________________________</oddHeader>
    <oddFooter>&amp;L&amp;12________________________________________
&amp;F
&amp;D&amp;C&amp;12___________________________
SEGES&amp;R&amp;12________________________________________
Version 2023
Side &amp;P af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IV53"/>
  <sheetViews>
    <sheetView zoomScalePageLayoutView="0" workbookViewId="0" topLeftCell="A14">
      <selection activeCell="D20" sqref="D20"/>
    </sheetView>
  </sheetViews>
  <sheetFormatPr defaultColWidth="9.140625" defaultRowHeight="12.75"/>
  <cols>
    <col min="1" max="1" width="41.8515625" style="35" customWidth="1"/>
    <col min="2" max="3" width="14.421875" style="84" customWidth="1"/>
    <col min="4" max="4" width="15.00390625" style="35" customWidth="1"/>
    <col min="5" max="6" width="8.421875" style="35" hidden="1" customWidth="1"/>
    <col min="7" max="7" width="3.421875" style="35" customWidth="1"/>
    <col min="8" max="8" width="0.9921875" style="35" customWidth="1"/>
    <col min="9" max="16384" width="9.140625" style="35" customWidth="1"/>
  </cols>
  <sheetData>
    <row r="1" spans="1:256" ht="20.25">
      <c r="A1" s="50" t="s">
        <v>65</v>
      </c>
      <c r="B1" s="83"/>
      <c r="C1" s="83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ht="12.75">
      <c r="D2" s="51"/>
    </row>
    <row r="3" ht="12.75">
      <c r="D3" s="51"/>
    </row>
    <row r="4" ht="12.75">
      <c r="A4" s="85" t="s">
        <v>66</v>
      </c>
    </row>
    <row r="5" ht="12.75">
      <c r="A5" s="35" t="s">
        <v>67</v>
      </c>
    </row>
    <row r="6" spans="2:4" ht="13.5" thickBot="1">
      <c r="B6" s="86"/>
      <c r="C6" s="86"/>
      <c r="D6" s="52"/>
    </row>
    <row r="7" spans="1:4" ht="16.5" thickBot="1" thickTop="1">
      <c r="A7" s="87"/>
      <c r="B7" s="53" t="s">
        <v>95</v>
      </c>
      <c r="C7" s="88"/>
      <c r="D7" s="52"/>
    </row>
    <row r="8" spans="2:4" ht="13.5" thickTop="1">
      <c r="B8" s="52"/>
      <c r="C8" s="61"/>
      <c r="D8" s="52"/>
    </row>
    <row r="9" spans="1:4" ht="12.75">
      <c r="A9" s="89"/>
      <c r="B9" s="86"/>
      <c r="C9" s="90"/>
      <c r="D9" s="57"/>
    </row>
    <row r="10" spans="1:7" ht="12.75">
      <c r="A10" s="91"/>
      <c r="B10" s="62"/>
      <c r="C10" s="92" t="s">
        <v>58</v>
      </c>
      <c r="D10" s="93" t="s">
        <v>20</v>
      </c>
      <c r="E10" s="52"/>
      <c r="F10" s="52"/>
      <c r="G10" s="52"/>
    </row>
    <row r="11" spans="1:9" ht="13.5" thickBot="1">
      <c r="A11" s="274" t="s">
        <v>11</v>
      </c>
      <c r="B11" s="16"/>
      <c r="C11" s="21"/>
      <c r="D11" s="23"/>
      <c r="E11" s="18"/>
      <c r="F11" s="18"/>
      <c r="G11" s="18"/>
      <c r="H11" s="1"/>
      <c r="I11" s="1"/>
    </row>
    <row r="12" spans="1:9" ht="13.5" thickTop="1">
      <c r="A12" s="139"/>
      <c r="B12" s="117"/>
      <c r="C12" s="357"/>
      <c r="D12" s="118">
        <v>8991</v>
      </c>
      <c r="E12" s="1">
        <f>IF($C13&lt;&gt;0,D12+D13,0)</f>
        <v>0</v>
      </c>
      <c r="F12" s="1">
        <f>IF($C13&lt;&gt;0,C12+C13,0)</f>
        <v>0</v>
      </c>
      <c r="G12" s="1"/>
      <c r="H12" s="1"/>
      <c r="I12" s="1"/>
    </row>
    <row r="13" spans="1:9" ht="13.5" thickBot="1">
      <c r="A13" s="95" t="s">
        <v>68</v>
      </c>
      <c r="B13" s="9"/>
      <c r="C13" s="358">
        <f>Skødeomkostninger!B11/SUM(Skødeomkostninger!B9:B39)*SUM(C20:C41)</f>
        <v>0</v>
      </c>
      <c r="D13" s="391" t="s">
        <v>147</v>
      </c>
      <c r="E13" s="1"/>
      <c r="F13" s="1"/>
      <c r="G13" s="1"/>
      <c r="H13" s="1"/>
      <c r="I13" s="1"/>
    </row>
    <row r="14" ht="13.5" thickTop="1">
      <c r="B14" s="96" t="s">
        <v>69</v>
      </c>
    </row>
    <row r="16" spans="1:256" ht="20.25">
      <c r="A16" s="50" t="s">
        <v>70</v>
      </c>
      <c r="B16" s="83"/>
      <c r="C16" s="83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</row>
    <row r="17" spans="1:9" ht="12.75">
      <c r="A17" s="57"/>
      <c r="B17" s="90"/>
      <c r="C17" s="90"/>
      <c r="D17" s="52"/>
      <c r="E17" s="52"/>
      <c r="F17" s="52"/>
      <c r="G17" s="52"/>
      <c r="H17" s="52"/>
      <c r="I17" s="52"/>
    </row>
    <row r="18" spans="1:9" ht="12.75">
      <c r="A18" s="97" t="s">
        <v>57</v>
      </c>
      <c r="B18" s="98" t="s">
        <v>71</v>
      </c>
      <c r="C18" s="99" t="s">
        <v>72</v>
      </c>
      <c r="D18" s="52"/>
      <c r="E18" s="52"/>
      <c r="F18" s="52"/>
      <c r="G18" s="52"/>
      <c r="H18" s="52"/>
      <c r="I18" s="52"/>
    </row>
    <row r="19" spans="1:9" ht="13.5" thickBot="1">
      <c r="A19" s="100"/>
      <c r="B19" s="101" t="s">
        <v>73</v>
      </c>
      <c r="C19" s="102"/>
      <c r="D19" s="52"/>
      <c r="E19" s="52"/>
      <c r="F19" s="52"/>
      <c r="G19" s="52"/>
      <c r="H19" s="52"/>
      <c r="I19" s="52"/>
    </row>
    <row r="20" spans="1:9" ht="13.5" thickTop="1">
      <c r="A20" s="103" t="s">
        <v>74</v>
      </c>
      <c r="B20" s="359"/>
      <c r="C20" s="301"/>
      <c r="D20" s="52"/>
      <c r="E20" s="52"/>
      <c r="F20" s="52"/>
      <c r="G20" s="52"/>
      <c r="H20" s="52"/>
      <c r="I20" s="52"/>
    </row>
    <row r="21" spans="1:9" ht="12.75">
      <c r="A21" s="94"/>
      <c r="B21" s="360">
        <v>0</v>
      </c>
      <c r="C21" s="360">
        <v>0</v>
      </c>
      <c r="D21" s="52"/>
      <c r="E21" s="52"/>
      <c r="F21" s="52"/>
      <c r="G21" s="52"/>
      <c r="H21" s="52"/>
      <c r="I21" s="52"/>
    </row>
    <row r="22" spans="1:9" ht="12.75">
      <c r="A22" s="104" t="s">
        <v>75</v>
      </c>
      <c r="B22" s="301"/>
      <c r="C22" s="361"/>
      <c r="D22" s="52"/>
      <c r="E22" s="52"/>
      <c r="F22" s="52"/>
      <c r="G22" s="52"/>
      <c r="H22" s="52"/>
      <c r="I22" s="52"/>
    </row>
    <row r="23" spans="1:9" ht="12.75">
      <c r="A23" s="94"/>
      <c r="B23" s="360"/>
      <c r="C23" s="362"/>
      <c r="D23" s="52"/>
      <c r="E23" s="52"/>
      <c r="F23" s="52"/>
      <c r="G23" s="52"/>
      <c r="H23" s="52"/>
      <c r="I23" s="52"/>
    </row>
    <row r="24" spans="1:9" ht="12.75">
      <c r="A24" s="104" t="s">
        <v>76</v>
      </c>
      <c r="B24" s="301"/>
      <c r="C24" s="361"/>
      <c r="D24" s="52"/>
      <c r="E24" s="52"/>
      <c r="F24" s="52"/>
      <c r="G24" s="52"/>
      <c r="H24" s="52"/>
      <c r="I24" s="52"/>
    </row>
    <row r="25" spans="1:9" ht="12.75">
      <c r="A25" s="94"/>
      <c r="B25" s="360"/>
      <c r="C25" s="362"/>
      <c r="D25" s="52"/>
      <c r="E25" s="52"/>
      <c r="F25" s="52"/>
      <c r="G25" s="52"/>
      <c r="H25" s="52"/>
      <c r="I25" s="52"/>
    </row>
    <row r="26" spans="1:9" ht="12.75">
      <c r="A26" s="104" t="s">
        <v>77</v>
      </c>
      <c r="B26" s="301"/>
      <c r="C26" s="361"/>
      <c r="D26" s="52"/>
      <c r="E26" s="52"/>
      <c r="F26" s="52"/>
      <c r="G26" s="52"/>
      <c r="H26" s="52"/>
      <c r="I26" s="52"/>
    </row>
    <row r="27" spans="1:9" ht="12.75">
      <c r="A27" s="94"/>
      <c r="B27" s="360"/>
      <c r="C27" s="362"/>
      <c r="D27" s="52"/>
      <c r="E27" s="52"/>
      <c r="F27" s="52"/>
      <c r="G27" s="52"/>
      <c r="H27" s="52"/>
      <c r="I27" s="52"/>
    </row>
    <row r="28" spans="1:9" ht="12.75">
      <c r="A28" s="104" t="s">
        <v>78</v>
      </c>
      <c r="B28" s="301"/>
      <c r="C28" s="361"/>
      <c r="D28" s="52"/>
      <c r="E28" s="52"/>
      <c r="F28" s="52"/>
      <c r="G28" s="52"/>
      <c r="H28" s="52"/>
      <c r="I28" s="52"/>
    </row>
    <row r="29" spans="1:9" ht="12.75">
      <c r="A29" s="94"/>
      <c r="B29" s="360"/>
      <c r="C29" s="362"/>
      <c r="D29" s="52"/>
      <c r="E29" s="52"/>
      <c r="F29" s="52"/>
      <c r="G29" s="52"/>
      <c r="H29" s="52"/>
      <c r="I29" s="52"/>
    </row>
    <row r="30" spans="1:9" ht="12.75">
      <c r="A30" s="104" t="s">
        <v>79</v>
      </c>
      <c r="B30" s="301"/>
      <c r="C30" s="361"/>
      <c r="D30" s="52"/>
      <c r="E30" s="52"/>
      <c r="F30" s="52"/>
      <c r="G30" s="52"/>
      <c r="H30" s="52"/>
      <c r="I30" s="52"/>
    </row>
    <row r="31" spans="1:9" ht="12.75">
      <c r="A31" s="94"/>
      <c r="B31" s="360">
        <v>0</v>
      </c>
      <c r="C31" s="362"/>
      <c r="D31" s="52"/>
      <c r="E31" s="52"/>
      <c r="F31" s="52"/>
      <c r="G31" s="52"/>
      <c r="H31" s="52"/>
      <c r="I31" s="52"/>
    </row>
    <row r="32" spans="1:9" ht="12.75">
      <c r="A32" s="104" t="s">
        <v>80</v>
      </c>
      <c r="B32" s="301"/>
      <c r="C32" s="361"/>
      <c r="D32" s="52"/>
      <c r="E32" s="52"/>
      <c r="F32" s="52"/>
      <c r="G32" s="52"/>
      <c r="H32" s="52"/>
      <c r="I32" s="52"/>
    </row>
    <row r="33" spans="1:9" ht="12.75">
      <c r="A33" s="94"/>
      <c r="B33" s="360">
        <v>0</v>
      </c>
      <c r="C33" s="360">
        <v>0</v>
      </c>
      <c r="D33" s="52"/>
      <c r="E33" s="52"/>
      <c r="F33" s="52"/>
      <c r="G33" s="52"/>
      <c r="H33" s="52"/>
      <c r="I33" s="52"/>
    </row>
    <row r="34" spans="1:9" ht="12.75">
      <c r="A34" s="27" t="s">
        <v>97</v>
      </c>
      <c r="B34" s="301"/>
      <c r="C34" s="361"/>
      <c r="D34" s="52"/>
      <c r="E34" s="52"/>
      <c r="F34" s="52"/>
      <c r="G34" s="52"/>
      <c r="H34" s="52"/>
      <c r="I34" s="52"/>
    </row>
    <row r="35" spans="1:9" ht="12.75">
      <c r="A35" s="94"/>
      <c r="B35" s="360">
        <v>0</v>
      </c>
      <c r="C35" s="362"/>
      <c r="D35" s="52"/>
      <c r="E35" s="52"/>
      <c r="F35" s="52"/>
      <c r="G35" s="52"/>
      <c r="H35" s="52"/>
      <c r="I35" s="52"/>
    </row>
    <row r="36" spans="1:9" ht="12.75">
      <c r="A36" s="27" t="s">
        <v>96</v>
      </c>
      <c r="B36" s="301"/>
      <c r="C36" s="361"/>
      <c r="D36" s="52"/>
      <c r="E36" s="52"/>
      <c r="F36" s="52"/>
      <c r="G36" s="52"/>
      <c r="H36" s="52"/>
      <c r="I36" s="52"/>
    </row>
    <row r="37" spans="1:9" ht="12.75">
      <c r="A37" s="94"/>
      <c r="B37" s="360">
        <v>0</v>
      </c>
      <c r="C37" s="362"/>
      <c r="D37" s="52"/>
      <c r="E37" s="52"/>
      <c r="F37" s="52"/>
      <c r="G37" s="52"/>
      <c r="H37" s="52"/>
      <c r="I37" s="52"/>
    </row>
    <row r="38" spans="1:9" ht="12.75">
      <c r="A38" s="104" t="s">
        <v>82</v>
      </c>
      <c r="B38" s="301"/>
      <c r="C38" s="361"/>
      <c r="D38" s="52"/>
      <c r="E38" s="52"/>
      <c r="F38" s="52"/>
      <c r="G38" s="52"/>
      <c r="H38" s="52"/>
      <c r="I38" s="52"/>
    </row>
    <row r="39" spans="1:9" ht="12.75">
      <c r="A39" s="94"/>
      <c r="B39" s="360">
        <v>0</v>
      </c>
      <c r="C39" s="360">
        <v>0</v>
      </c>
      <c r="D39" s="52"/>
      <c r="E39" s="52"/>
      <c r="F39" s="52"/>
      <c r="G39" s="52"/>
      <c r="H39" s="52"/>
      <c r="I39" s="52"/>
    </row>
    <row r="40" spans="1:9" ht="12.75">
      <c r="A40" s="104" t="s">
        <v>81</v>
      </c>
      <c r="B40" s="301"/>
      <c r="C40" s="361"/>
      <c r="D40" s="52"/>
      <c r="E40" s="52"/>
      <c r="F40" s="52"/>
      <c r="G40" s="52"/>
      <c r="H40" s="52"/>
      <c r="I40" s="52"/>
    </row>
    <row r="41" spans="1:9" ht="12.75">
      <c r="A41" s="94"/>
      <c r="B41" s="360">
        <v>0</v>
      </c>
      <c r="C41" s="362"/>
      <c r="D41" s="52"/>
      <c r="E41" s="52"/>
      <c r="F41" s="52"/>
      <c r="G41" s="52"/>
      <c r="H41" s="52"/>
      <c r="I41" s="52"/>
    </row>
    <row r="42" spans="1:9" ht="12.75">
      <c r="A42" s="106" t="s">
        <v>102</v>
      </c>
      <c r="B42" s="363"/>
      <c r="C42" s="301"/>
      <c r="D42" s="52"/>
      <c r="E42" s="52"/>
      <c r="F42" s="52"/>
      <c r="G42" s="52"/>
      <c r="H42" s="52"/>
      <c r="I42" s="52"/>
    </row>
    <row r="43" spans="1:9" ht="13.5" thickBot="1">
      <c r="A43" s="107"/>
      <c r="B43" s="363"/>
      <c r="C43" s="364">
        <f>-C13</f>
        <v>0</v>
      </c>
      <c r="D43" s="57"/>
      <c r="E43" s="52"/>
      <c r="F43" s="52"/>
      <c r="G43" s="52"/>
      <c r="H43" s="52"/>
      <c r="I43" s="52"/>
    </row>
    <row r="44" spans="1:9" ht="13.5" thickTop="1">
      <c r="A44" s="108" t="s">
        <v>83</v>
      </c>
      <c r="B44" s="365"/>
      <c r="C44" s="366"/>
      <c r="D44" s="24">
        <v>8991</v>
      </c>
      <c r="E44" s="52">
        <f>IF($C45&lt;&gt;0,D44+D45,0)</f>
        <v>0</v>
      </c>
      <c r="F44" s="52">
        <f>IF($C45&lt;&gt;0,C44+C45,0)</f>
        <v>0</v>
      </c>
      <c r="G44" s="109"/>
      <c r="H44" s="52"/>
      <c r="I44" s="52"/>
    </row>
    <row r="45" spans="1:9" ht="13.5" thickBot="1">
      <c r="A45" s="110"/>
      <c r="B45" s="367"/>
      <c r="C45" s="368">
        <f>$C$21+$C$23+$C$25+$C$27+$C$29+$C$31+$C$33+$C$35+$C$37+$C$39+$C$41+$C$43</f>
        <v>0</v>
      </c>
      <c r="D45" s="119">
        <v>8402</v>
      </c>
      <c r="E45" s="52"/>
      <c r="F45" s="52"/>
      <c r="G45" s="109"/>
      <c r="H45" s="52"/>
      <c r="I45" s="52"/>
    </row>
    <row r="46" spans="1:256" ht="13.5" thickTop="1">
      <c r="A46" s="111" t="s">
        <v>84</v>
      </c>
      <c r="B46" s="359"/>
      <c r="C46" s="369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  <c r="IR46" s="77"/>
      <c r="IS46" s="77"/>
      <c r="IT46" s="77"/>
      <c r="IU46" s="77"/>
      <c r="IV46" s="77"/>
    </row>
    <row r="47" spans="1:256" ht="13.5" thickBot="1">
      <c r="A47" s="112"/>
      <c r="B47" s="370">
        <f>SUM(B21:B41)</f>
        <v>0</v>
      </c>
      <c r="C47" s="31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  <c r="IR47" s="77"/>
      <c r="IS47" s="77"/>
      <c r="IT47" s="77"/>
      <c r="IU47" s="77"/>
      <c r="IV47" s="77"/>
    </row>
    <row r="48" spans="1:9" ht="13.5" thickTop="1">
      <c r="A48" s="52"/>
      <c r="B48" s="86"/>
      <c r="C48" s="86"/>
      <c r="D48" s="52"/>
      <c r="E48" s="52"/>
      <c r="F48" s="52"/>
      <c r="G48" s="52"/>
      <c r="H48" s="52"/>
      <c r="I48" s="52"/>
    </row>
    <row r="49" spans="1:9" ht="12.75">
      <c r="A49" s="52" t="s">
        <v>144</v>
      </c>
      <c r="B49" s="86"/>
      <c r="C49" s="86"/>
      <c r="D49" s="52"/>
      <c r="E49" s="52"/>
      <c r="F49" s="52"/>
      <c r="G49" s="52"/>
      <c r="H49" s="52"/>
      <c r="I49" s="52"/>
    </row>
    <row r="50" spans="1:9" ht="12" customHeight="1">
      <c r="A50" s="35" t="s">
        <v>145</v>
      </c>
      <c r="B50" s="86"/>
      <c r="C50" s="113"/>
      <c r="D50" s="61"/>
      <c r="E50" s="52"/>
      <c r="F50" s="52"/>
      <c r="G50" s="52"/>
      <c r="H50" s="52"/>
      <c r="I50" s="52"/>
    </row>
    <row r="51" spans="2:9" ht="12.75" hidden="1">
      <c r="B51" s="86">
        <f>SUM(B21:B41)-B35-B37-B39</f>
        <v>0</v>
      </c>
      <c r="C51" s="114"/>
      <c r="D51" s="115"/>
      <c r="E51" s="52"/>
      <c r="F51" s="52"/>
      <c r="G51" s="52"/>
      <c r="H51" s="52"/>
      <c r="I51" s="52"/>
    </row>
    <row r="52" spans="2:9" ht="12.75">
      <c r="B52" s="86"/>
      <c r="C52" s="114"/>
      <c r="D52" s="115"/>
      <c r="E52" s="52"/>
      <c r="F52" s="52"/>
      <c r="G52" s="52"/>
      <c r="H52" s="52"/>
      <c r="I52" s="52"/>
    </row>
    <row r="53" spans="1:9" ht="12.75">
      <c r="A53" s="116">
        <v>2</v>
      </c>
      <c r="B53" s="86"/>
      <c r="C53" s="86"/>
      <c r="D53" s="52"/>
      <c r="E53" s="52"/>
      <c r="F53" s="52"/>
      <c r="G53" s="52"/>
      <c r="H53" s="52"/>
      <c r="I53" s="52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98" r:id="rId1"/>
  <headerFooter alignWithMargins="0">
    <oddHeader>&amp;L&amp;12&amp;U________________________________________________________                           &amp;C&amp;12&amp;USkema til opgørelse ved salg af ejendom&amp;R&amp;12&amp;U                       ________________________________________________</oddHeader>
    <oddFooter>&amp;L&amp;12________________________________________
&amp;F
&amp;D&amp;C&amp;12_________________________
SEGES&amp;R&amp;12________________________________________
Version 2023
Side &amp;P af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/>
  <dimension ref="A1:IR45"/>
  <sheetViews>
    <sheetView zoomScalePageLayoutView="0" workbookViewId="0" topLeftCell="A3">
      <selection activeCell="M30" sqref="M30"/>
    </sheetView>
  </sheetViews>
  <sheetFormatPr defaultColWidth="9.140625" defaultRowHeight="12.75"/>
  <cols>
    <col min="1" max="1" width="58.140625" style="35" customWidth="1"/>
    <col min="2" max="2" width="14.421875" style="35" customWidth="1"/>
    <col min="3" max="3" width="4.8515625" style="35" customWidth="1"/>
    <col min="4" max="4" width="2.8515625" style="35" customWidth="1"/>
    <col min="5" max="5" width="2.421875" style="35" customWidth="1"/>
    <col min="6" max="16384" width="9.140625" style="35" customWidth="1"/>
  </cols>
  <sheetData>
    <row r="1" spans="1:252" ht="20.25">
      <c r="A1" s="50" t="s">
        <v>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</row>
    <row r="2" ht="12.75">
      <c r="C2" s="51"/>
    </row>
    <row r="3" spans="1:3" ht="15">
      <c r="A3" s="55" t="s">
        <v>93</v>
      </c>
      <c r="B3" s="52"/>
      <c r="C3" s="52"/>
    </row>
    <row r="4" spans="1:3" ht="15.75" thickBot="1">
      <c r="A4" s="55"/>
      <c r="B4" s="52"/>
      <c r="C4" s="52"/>
    </row>
    <row r="5" spans="1:3" ht="15.75" thickTop="1">
      <c r="A5" s="53" t="s">
        <v>95</v>
      </c>
      <c r="B5" s="54"/>
      <c r="C5" s="52"/>
    </row>
    <row r="6" spans="1:3" ht="15.75" thickBot="1">
      <c r="A6" s="55"/>
      <c r="B6" s="56"/>
      <c r="C6" s="52"/>
    </row>
    <row r="7" spans="1:5" ht="13.5" thickTop="1">
      <c r="A7" s="57"/>
      <c r="B7" s="52"/>
      <c r="C7" s="57"/>
      <c r="D7" s="57"/>
      <c r="E7" s="57"/>
    </row>
    <row r="8" spans="1:5" ht="12.75">
      <c r="A8" s="58" t="s">
        <v>57</v>
      </c>
      <c r="B8" s="59" t="s">
        <v>58</v>
      </c>
      <c r="C8" s="60" t="s">
        <v>86</v>
      </c>
      <c r="D8" s="61"/>
      <c r="E8" s="62"/>
    </row>
    <row r="9" spans="1:5" ht="13.5" thickBot="1">
      <c r="A9" s="63"/>
      <c r="B9" s="64"/>
      <c r="C9" s="65"/>
      <c r="D9" s="45"/>
      <c r="E9" s="66"/>
    </row>
    <row r="10" spans="1:5" ht="13.5" thickTop="1">
      <c r="A10" s="67" t="s">
        <v>87</v>
      </c>
      <c r="B10" s="371"/>
      <c r="C10" s="24">
        <v>4770</v>
      </c>
      <c r="D10" s="12"/>
      <c r="E10" s="15"/>
    </row>
    <row r="11" spans="1:5" ht="12.75">
      <c r="A11" s="68"/>
      <c r="B11" s="372">
        <v>0</v>
      </c>
      <c r="C11" s="25">
        <v>8991</v>
      </c>
      <c r="D11" s="7"/>
      <c r="E11" s="9"/>
    </row>
    <row r="12" spans="1:5" ht="12.75">
      <c r="A12" s="71" t="s">
        <v>88</v>
      </c>
      <c r="B12" s="373"/>
      <c r="C12" s="26">
        <v>4838</v>
      </c>
      <c r="D12" s="6"/>
      <c r="E12" s="8"/>
    </row>
    <row r="13" spans="1:5" ht="12.75">
      <c r="A13" s="68"/>
      <c r="B13" s="372">
        <v>0</v>
      </c>
      <c r="C13" s="25">
        <v>8991</v>
      </c>
      <c r="D13" s="7"/>
      <c r="E13" s="9"/>
    </row>
    <row r="14" spans="1:5" ht="12.75">
      <c r="A14" s="71" t="s">
        <v>89</v>
      </c>
      <c r="B14" s="373"/>
      <c r="C14" s="26">
        <v>7068</v>
      </c>
      <c r="D14" s="6">
        <v>10</v>
      </c>
      <c r="E14" s="8"/>
    </row>
    <row r="15" spans="1:5" ht="12.75">
      <c r="A15" s="68"/>
      <c r="B15" s="372">
        <v>0</v>
      </c>
      <c r="C15" s="25">
        <v>8991</v>
      </c>
      <c r="D15" s="7"/>
      <c r="E15" s="9"/>
    </row>
    <row r="16" spans="1:5" ht="12.75">
      <c r="A16" s="71" t="s">
        <v>137</v>
      </c>
      <c r="B16" s="373"/>
      <c r="C16" s="26" t="s">
        <v>135</v>
      </c>
      <c r="D16" s="30" t="s">
        <v>63</v>
      </c>
      <c r="E16" s="8"/>
    </row>
    <row r="17" spans="1:5" ht="12.75">
      <c r="A17" s="68"/>
      <c r="B17" s="372">
        <v>0</v>
      </c>
      <c r="C17" s="25">
        <v>8991</v>
      </c>
      <c r="D17" s="31"/>
      <c r="E17" s="9"/>
    </row>
    <row r="18" spans="1:5" ht="12.75">
      <c r="A18" s="71" t="s">
        <v>136</v>
      </c>
      <c r="B18" s="373"/>
      <c r="C18" s="26" t="s">
        <v>135</v>
      </c>
      <c r="D18" s="30" t="s">
        <v>63</v>
      </c>
      <c r="E18" s="8"/>
    </row>
    <row r="19" spans="1:5" ht="12.75">
      <c r="A19" s="68"/>
      <c r="B19" s="372">
        <v>0</v>
      </c>
      <c r="C19" s="25">
        <v>8991</v>
      </c>
      <c r="D19" s="31"/>
      <c r="E19" s="9"/>
    </row>
    <row r="20" spans="1:5" ht="12.75">
      <c r="A20" s="71" t="s">
        <v>90</v>
      </c>
      <c r="B20" s="373"/>
      <c r="C20" s="26">
        <v>5465</v>
      </c>
      <c r="D20" s="30" t="s">
        <v>63</v>
      </c>
      <c r="E20" s="8"/>
    </row>
    <row r="21" spans="1:5" ht="12.75">
      <c r="A21" s="68"/>
      <c r="B21" s="372">
        <v>0</v>
      </c>
      <c r="C21" s="25">
        <v>8991</v>
      </c>
      <c r="D21" s="31"/>
      <c r="E21" s="9"/>
    </row>
    <row r="22" spans="1:5" ht="12.75">
      <c r="A22" s="71" t="s">
        <v>91</v>
      </c>
      <c r="B22" s="373"/>
      <c r="C22" s="26">
        <v>5470</v>
      </c>
      <c r="D22" s="30" t="s">
        <v>63</v>
      </c>
      <c r="E22" s="8"/>
    </row>
    <row r="23" spans="1:5" ht="12.75">
      <c r="A23" s="68"/>
      <c r="B23" s="372">
        <v>0</v>
      </c>
      <c r="C23" s="25">
        <v>8991</v>
      </c>
      <c r="D23" s="31"/>
      <c r="E23" s="9"/>
    </row>
    <row r="24" spans="1:5" ht="12.75">
      <c r="A24" s="72" t="s">
        <v>107</v>
      </c>
      <c r="B24" s="373"/>
      <c r="C24" s="26">
        <v>8991</v>
      </c>
      <c r="D24" s="6"/>
      <c r="E24" s="8"/>
    </row>
    <row r="25" spans="1:5" ht="12.75">
      <c r="A25" s="68"/>
      <c r="B25" s="372">
        <v>0</v>
      </c>
      <c r="C25" s="25">
        <v>3311</v>
      </c>
      <c r="D25" s="7">
        <v>80</v>
      </c>
      <c r="E25" s="9">
        <v>9</v>
      </c>
    </row>
    <row r="26" spans="1:5" ht="12.75">
      <c r="A26" s="71" t="s">
        <v>92</v>
      </c>
      <c r="B26" s="373"/>
      <c r="C26" s="26">
        <v>3170</v>
      </c>
      <c r="D26" s="6"/>
      <c r="E26" s="8">
        <v>9</v>
      </c>
    </row>
    <row r="27" spans="1:5" ht="12.75">
      <c r="A27" s="68"/>
      <c r="B27" s="372">
        <v>0</v>
      </c>
      <c r="C27" s="25">
        <v>8991</v>
      </c>
      <c r="D27" s="7"/>
      <c r="E27" s="9"/>
    </row>
    <row r="28" spans="1:5" ht="12.75">
      <c r="A28" s="71"/>
      <c r="B28" s="373"/>
      <c r="C28" s="26"/>
      <c r="D28" s="6"/>
      <c r="E28" s="8"/>
    </row>
    <row r="29" spans="1:5" ht="12.75">
      <c r="A29" s="68"/>
      <c r="B29" s="372"/>
      <c r="C29" s="25"/>
      <c r="D29" s="7"/>
      <c r="E29" s="9"/>
    </row>
    <row r="30" spans="1:5" ht="12.75">
      <c r="A30" s="213"/>
      <c r="B30" s="373"/>
      <c r="C30" s="26"/>
      <c r="D30" s="6"/>
      <c r="E30" s="8"/>
    </row>
    <row r="31" spans="1:5" ht="12.75">
      <c r="A31" s="214"/>
      <c r="B31" s="372"/>
      <c r="C31" s="25"/>
      <c r="D31" s="7"/>
      <c r="E31" s="9"/>
    </row>
    <row r="32" spans="1:5" ht="12.75">
      <c r="A32" s="213"/>
      <c r="B32" s="373"/>
      <c r="C32" s="26"/>
      <c r="D32" s="6"/>
      <c r="E32" s="8"/>
    </row>
    <row r="33" spans="1:5" ht="12.75">
      <c r="A33" s="214"/>
      <c r="B33" s="372"/>
      <c r="C33" s="25"/>
      <c r="D33" s="7"/>
      <c r="E33" s="9"/>
    </row>
    <row r="34" spans="1:5" ht="12.75">
      <c r="A34" s="213"/>
      <c r="B34" s="373"/>
      <c r="C34" s="26"/>
      <c r="D34" s="6"/>
      <c r="E34" s="8"/>
    </row>
    <row r="35" spans="1:5" ht="13.5" thickBot="1">
      <c r="A35" s="215"/>
      <c r="B35" s="374"/>
      <c r="C35" s="49"/>
      <c r="D35" s="43"/>
      <c r="E35" s="44"/>
    </row>
    <row r="36" spans="1:252" ht="13.5" thickTop="1">
      <c r="A36" s="73" t="s">
        <v>30</v>
      </c>
      <c r="B36" s="375" t="s">
        <v>54</v>
      </c>
      <c r="C36" s="74"/>
      <c r="D36" s="75"/>
      <c r="E36" s="76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</row>
    <row r="37" spans="1:252" ht="13.5" thickBot="1">
      <c r="A37" s="78"/>
      <c r="B37" s="376">
        <f>SUM(B11:B35)</f>
        <v>0</v>
      </c>
      <c r="C37" s="79"/>
      <c r="D37" s="80"/>
      <c r="E37" s="81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</row>
    <row r="38" spans="1:2" ht="13.5" thickTop="1">
      <c r="A38" s="52"/>
      <c r="B38" s="52"/>
    </row>
    <row r="40" spans="1:252" ht="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</row>
    <row r="41" spans="1:5" ht="12.75">
      <c r="A41" s="52"/>
      <c r="B41" s="82"/>
      <c r="C41" s="61"/>
      <c r="D41" s="61"/>
      <c r="E41" s="52"/>
    </row>
    <row r="42" spans="1:5" ht="12.75">
      <c r="A42" s="52"/>
      <c r="B42" s="61"/>
      <c r="C42" s="419"/>
      <c r="D42" s="420"/>
      <c r="E42" s="52"/>
    </row>
    <row r="43" spans="1:5" ht="12.75">
      <c r="A43" s="52"/>
      <c r="B43" s="61"/>
      <c r="C43" s="419"/>
      <c r="D43" s="420"/>
      <c r="E43" s="52"/>
    </row>
    <row r="44" spans="1:5" ht="12.75">
      <c r="A44" s="52"/>
      <c r="B44" s="61"/>
      <c r="C44" s="419"/>
      <c r="D44" s="420"/>
      <c r="E44" s="52"/>
    </row>
    <row r="45" spans="1:5" ht="12.75">
      <c r="A45" s="52"/>
      <c r="B45" s="52"/>
      <c r="C45" s="52"/>
      <c r="D45" s="52"/>
      <c r="E45" s="52"/>
    </row>
  </sheetData>
  <sheetProtection/>
  <mergeCells count="3">
    <mergeCell ref="C42:D42"/>
    <mergeCell ref="C43:D43"/>
    <mergeCell ref="C44:D44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  <headerFooter alignWithMargins="0">
    <oddHeader>&amp;L&amp;12&amp;U___________________________________________________                          &amp;C&amp;12&amp;USkema til opgørelse ved salg af ejendom&amp;R&amp;12&amp;U                           ______________________________________</oddHeader>
    <oddFooter>&amp;L&amp;12________________________________________
&amp;F
&amp;D&amp;C&amp;12__________________________
SEGES&amp;R&amp;12________________________________________
Version 2023
Side &amp;P af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3"/>
  <dimension ref="A1:IU40"/>
  <sheetViews>
    <sheetView zoomScalePageLayoutView="0" workbookViewId="0" topLeftCell="A3">
      <selection activeCell="A14" sqref="A14:F14"/>
    </sheetView>
  </sheetViews>
  <sheetFormatPr defaultColWidth="9.140625" defaultRowHeight="12.75"/>
  <cols>
    <col min="1" max="1" width="38.00390625" style="35" customWidth="1"/>
    <col min="2" max="2" width="7.57421875" style="35" customWidth="1"/>
    <col min="3" max="3" width="14.00390625" style="35" customWidth="1"/>
    <col min="4" max="4" width="4.8515625" style="35" customWidth="1"/>
    <col min="5" max="5" width="2.8515625" style="35" customWidth="1"/>
    <col min="6" max="6" width="3.140625" style="35" customWidth="1"/>
    <col min="7" max="10" width="8.421875" style="35" hidden="1" customWidth="1"/>
    <col min="11" max="11" width="1.28515625" style="35" customWidth="1"/>
    <col min="12" max="30" width="0" style="35" hidden="1" customWidth="1"/>
    <col min="31" max="31" width="11.57421875" style="35" customWidth="1"/>
    <col min="32" max="16384" width="9.140625" style="35" customWidth="1"/>
  </cols>
  <sheetData>
    <row r="1" spans="1:255" ht="20.25">
      <c r="A1" s="120" t="s">
        <v>131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</row>
    <row r="2" spans="3:4" ht="13.5" thickBot="1">
      <c r="C2" s="222"/>
      <c r="D2" s="51"/>
    </row>
    <row r="3" spans="1:21" ht="16.5" thickBot="1" thickTop="1">
      <c r="A3" s="124" t="s">
        <v>111</v>
      </c>
      <c r="B3" s="285"/>
      <c r="C3" s="142"/>
      <c r="D3" s="52"/>
      <c r="E3" s="52"/>
      <c r="P3" s="52"/>
      <c r="Q3" s="52"/>
      <c r="R3" s="123"/>
      <c r="S3" s="61"/>
      <c r="T3" s="61"/>
      <c r="U3" s="52"/>
    </row>
    <row r="4" spans="1:21" ht="15.75" thickTop="1">
      <c r="A4" s="124"/>
      <c r="B4" s="125"/>
      <c r="C4" s="61"/>
      <c r="D4" s="52"/>
      <c r="E4" s="52"/>
      <c r="P4" s="52"/>
      <c r="Q4" s="52"/>
      <c r="R4" s="123"/>
      <c r="S4" s="61"/>
      <c r="T4" s="61"/>
      <c r="U4" s="52"/>
    </row>
    <row r="5" spans="1:21" ht="15">
      <c r="A5" s="124"/>
      <c r="B5" s="125"/>
      <c r="C5" s="61"/>
      <c r="D5" s="52"/>
      <c r="E5" s="52"/>
      <c r="P5" s="52"/>
      <c r="Q5" s="52"/>
      <c r="R5" s="123"/>
      <c r="S5" s="61"/>
      <c r="T5" s="61"/>
      <c r="U5" s="52"/>
    </row>
    <row r="6" spans="1:21" ht="13.5" thickBot="1">
      <c r="A6" s="280" t="s">
        <v>57</v>
      </c>
      <c r="B6" s="283"/>
      <c r="C6" s="284" t="s">
        <v>58</v>
      </c>
      <c r="D6" s="282" t="s">
        <v>20</v>
      </c>
      <c r="E6" s="128"/>
      <c r="F6" s="129"/>
      <c r="G6" s="281"/>
      <c r="H6" s="281"/>
      <c r="I6" s="281"/>
      <c r="J6" s="281"/>
      <c r="P6" s="52"/>
      <c r="Q6" s="52"/>
      <c r="R6" s="123"/>
      <c r="S6" s="61"/>
      <c r="T6" s="61"/>
      <c r="U6" s="52"/>
    </row>
    <row r="7" spans="1:31" ht="12.75">
      <c r="A7" s="246" t="s">
        <v>99</v>
      </c>
      <c r="B7" s="135"/>
      <c r="C7" s="270"/>
      <c r="D7" s="10">
        <v>7501</v>
      </c>
      <c r="E7" s="237" t="s">
        <v>63</v>
      </c>
      <c r="F7" s="247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1:10" ht="12.75">
      <c r="A8" s="248" t="s">
        <v>100</v>
      </c>
      <c r="B8" s="136"/>
      <c r="C8" s="377">
        <f>+Skødeomkostninger!$D$23</f>
        <v>0</v>
      </c>
      <c r="D8" s="32">
        <v>8160</v>
      </c>
      <c r="E8" s="238">
        <v>15</v>
      </c>
      <c r="F8" s="17"/>
      <c r="G8" s="35">
        <f>IF($C16&lt;&gt;0,D15+D16,0)</f>
        <v>0</v>
      </c>
      <c r="H8" s="35">
        <f>IF($C16&lt;&gt;0,E15+E16,0)</f>
        <v>0</v>
      </c>
      <c r="I8" s="35">
        <f>IF($C16&lt;&gt;0,F15+F16,0)</f>
        <v>0</v>
      </c>
      <c r="J8" s="35">
        <f>IF($C16&lt;&gt;0,C15+C16,0)</f>
        <v>0</v>
      </c>
    </row>
    <row r="9" spans="3:10" ht="12.75">
      <c r="C9" s="181"/>
      <c r="G9" s="35">
        <f>IF($C21&lt;&gt;0,#REF!+D21,0)</f>
        <v>0</v>
      </c>
      <c r="H9" s="35">
        <f>IF($C21&lt;&gt;0,#REF!+E21,0)</f>
        <v>0</v>
      </c>
      <c r="I9" s="35">
        <f>IF($C21&lt;&gt;0,#REF!+F21,0)</f>
        <v>0</v>
      </c>
      <c r="J9" s="35">
        <f>IF($C21&lt;&gt;0,#REF!+C21,0)</f>
        <v>0</v>
      </c>
    </row>
    <row r="10" spans="3:10" ht="12.75">
      <c r="C10" s="181"/>
      <c r="G10" s="35">
        <f aca="true" t="shared" si="0" ref="G10:I12">IF($C22&lt;&gt;0,D21+D22,0)</f>
        <v>0</v>
      </c>
      <c r="H10" s="35">
        <f t="shared" si="0"/>
        <v>0</v>
      </c>
      <c r="I10" s="35">
        <f t="shared" si="0"/>
        <v>0</v>
      </c>
      <c r="J10" s="35">
        <f>IF($C22&lt;&gt;0,C21+C22,0)</f>
        <v>0</v>
      </c>
    </row>
    <row r="11" spans="3:10" ht="12.75">
      <c r="C11" s="181"/>
      <c r="G11" s="35">
        <f t="shared" si="0"/>
        <v>0</v>
      </c>
      <c r="H11" s="35">
        <f t="shared" si="0"/>
        <v>0</v>
      </c>
      <c r="I11" s="35">
        <f t="shared" si="0"/>
        <v>0</v>
      </c>
      <c r="J11" s="35">
        <f>IF($C23&lt;&gt;0,C22+C23,0)</f>
        <v>0</v>
      </c>
    </row>
    <row r="12" spans="1:10" ht="15">
      <c r="A12" s="276" t="s">
        <v>120</v>
      </c>
      <c r="B12" s="125"/>
      <c r="C12" s="176"/>
      <c r="D12" s="52"/>
      <c r="E12" s="52"/>
      <c r="G12" s="35">
        <f t="shared" si="0"/>
        <v>0</v>
      </c>
      <c r="H12" s="35">
        <f t="shared" si="0"/>
        <v>0</v>
      </c>
      <c r="I12" s="35">
        <f t="shared" si="0"/>
        <v>0</v>
      </c>
      <c r="J12" s="35">
        <f>IF($C24&lt;&gt;0,C23+C24,0)</f>
        <v>0</v>
      </c>
    </row>
    <row r="13" spans="1:10" ht="12.75">
      <c r="A13" s="57"/>
      <c r="B13" s="57"/>
      <c r="C13" s="188"/>
      <c r="D13" s="57"/>
      <c r="E13" s="52"/>
      <c r="F13" s="52"/>
      <c r="G13" s="35">
        <f>IF($C25&lt;&gt;0,#REF!+D25,0)</f>
        <v>0</v>
      </c>
      <c r="H13" s="35">
        <f>IF($C25&lt;&gt;0,#REF!+E25,0)</f>
        <v>0</v>
      </c>
      <c r="I13" s="35">
        <f>IF($C25&lt;&gt;0,#REF!+F25,0)</f>
        <v>0</v>
      </c>
      <c r="J13" s="35">
        <f>IF($C25&lt;&gt;0,#REF!+C25,0)</f>
        <v>0</v>
      </c>
    </row>
    <row r="14" spans="1:10" ht="13.5" thickBot="1">
      <c r="A14" s="245" t="s">
        <v>57</v>
      </c>
      <c r="B14" s="126"/>
      <c r="C14" s="378" t="s">
        <v>58</v>
      </c>
      <c r="D14" s="127" t="s">
        <v>20</v>
      </c>
      <c r="E14" s="128"/>
      <c r="F14" s="129"/>
      <c r="G14" s="35">
        <f>IF($C26&lt;&gt;0,D25+D26,0)</f>
        <v>0</v>
      </c>
      <c r="H14" s="35">
        <f>IF($C26&lt;&gt;0,E25+E26,0)</f>
        <v>0</v>
      </c>
      <c r="I14" s="35">
        <f>IF($C26&lt;&gt;0,F25+F26,0)</f>
        <v>0</v>
      </c>
      <c r="J14" s="35">
        <f>IF($C26&lt;&gt;0,C25+C26,0)</f>
        <v>0</v>
      </c>
    </row>
    <row r="15" spans="1:10" ht="13.5" thickTop="1">
      <c r="A15" s="130" t="s">
        <v>106</v>
      </c>
      <c r="B15" s="131"/>
      <c r="C15" s="270"/>
      <c r="D15" s="11">
        <v>5280</v>
      </c>
      <c r="E15" s="268" t="s">
        <v>115</v>
      </c>
      <c r="F15" s="48"/>
      <c r="G15" s="35">
        <f>SUM(G8:G14)</f>
        <v>0</v>
      </c>
      <c r="H15" s="35">
        <f>SUM(H8:H14)</f>
        <v>0</v>
      </c>
      <c r="I15" s="35">
        <f>SUM(I8:I14)</f>
        <v>0</v>
      </c>
      <c r="J15" s="35">
        <f>SUM(J8:J14)</f>
        <v>0</v>
      </c>
    </row>
    <row r="16" spans="1:6" ht="12.75">
      <c r="A16" s="107"/>
      <c r="B16" s="134"/>
      <c r="C16" s="379">
        <v>0</v>
      </c>
      <c r="D16" s="20">
        <v>7900</v>
      </c>
      <c r="E16" s="7">
        <v>30</v>
      </c>
      <c r="F16" s="17"/>
    </row>
    <row r="17" spans="1:6" ht="12.75">
      <c r="A17" s="139" t="s">
        <v>110</v>
      </c>
      <c r="B17" s="220"/>
      <c r="C17" s="380"/>
      <c r="D17" s="269">
        <v>7900</v>
      </c>
      <c r="E17" s="6">
        <v>35</v>
      </c>
      <c r="F17" s="247"/>
    </row>
    <row r="18" spans="1:6" ht="12.75">
      <c r="A18" s="107"/>
      <c r="B18" s="134"/>
      <c r="C18" s="379">
        <v>0</v>
      </c>
      <c r="D18" s="11">
        <v>2760</v>
      </c>
      <c r="E18" s="7">
        <v>20</v>
      </c>
      <c r="F18" s="17"/>
    </row>
    <row r="19" spans="1:6" ht="12.75">
      <c r="A19" s="246" t="s">
        <v>59</v>
      </c>
      <c r="B19" s="135"/>
      <c r="C19" s="270"/>
      <c r="D19" s="10">
        <v>5045</v>
      </c>
      <c r="E19" s="237" t="s">
        <v>115</v>
      </c>
      <c r="F19" s="247"/>
    </row>
    <row r="20" spans="1:6" ht="12.75">
      <c r="A20" s="248"/>
      <c r="B20" s="136"/>
      <c r="C20" s="379">
        <v>0</v>
      </c>
      <c r="D20" s="20">
        <v>7900</v>
      </c>
      <c r="E20" s="7">
        <v>20</v>
      </c>
      <c r="F20" s="17"/>
    </row>
    <row r="21" spans="1:6" ht="12.75">
      <c r="A21" s="246" t="s">
        <v>60</v>
      </c>
      <c r="B21" s="135"/>
      <c r="C21" s="270"/>
      <c r="D21" s="10">
        <v>7900</v>
      </c>
      <c r="E21" s="6">
        <v>20</v>
      </c>
      <c r="F21" s="247"/>
    </row>
    <row r="22" spans="1:10" ht="13.5" thickBot="1">
      <c r="A22" s="248"/>
      <c r="B22" s="136"/>
      <c r="C22" s="379">
        <v>0</v>
      </c>
      <c r="D22" s="20">
        <v>5045</v>
      </c>
      <c r="E22" s="238" t="s">
        <v>117</v>
      </c>
      <c r="F22" s="17"/>
      <c r="G22" s="222"/>
      <c r="H22" s="222"/>
      <c r="I22" s="222"/>
      <c r="J22" s="222"/>
    </row>
    <row r="23" spans="1:31" ht="13.5" thickTop="1">
      <c r="A23" s="246" t="s">
        <v>55</v>
      </c>
      <c r="B23" s="135"/>
      <c r="C23" s="270"/>
      <c r="D23" s="33">
        <v>9416</v>
      </c>
      <c r="E23" s="237" t="s">
        <v>115</v>
      </c>
      <c r="F23" s="247"/>
      <c r="G23" s="18">
        <f aca="true" t="shared" si="1" ref="G23:I25">IF($C35&lt;&gt;0,D34+D35,0)</f>
        <v>0</v>
      </c>
      <c r="H23" s="18">
        <f t="shared" si="1"/>
        <v>0</v>
      </c>
      <c r="I23" s="18">
        <f t="shared" si="1"/>
        <v>0</v>
      </c>
      <c r="J23" s="18">
        <f>IF($C35&lt;&gt;0,C34+C35,0)</f>
        <v>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2.75">
      <c r="A24" s="248"/>
      <c r="B24" s="136"/>
      <c r="C24" s="379">
        <v>0</v>
      </c>
      <c r="D24" s="20">
        <v>5045</v>
      </c>
      <c r="E24" s="7">
        <v>10</v>
      </c>
      <c r="F24" s="17"/>
      <c r="G24" s="18">
        <f t="shared" si="1"/>
        <v>0</v>
      </c>
      <c r="H24" s="18">
        <f t="shared" si="1"/>
        <v>0</v>
      </c>
      <c r="I24" s="18">
        <f t="shared" si="1"/>
        <v>0</v>
      </c>
      <c r="J24" s="18">
        <f>IF($C36&lt;&gt;0,C35+C36,0)</f>
        <v>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12.75">
      <c r="A25" s="246" t="s">
        <v>56</v>
      </c>
      <c r="B25" s="135"/>
      <c r="C25" s="270"/>
      <c r="D25" s="10">
        <v>5045</v>
      </c>
      <c r="E25" s="6">
        <v>10</v>
      </c>
      <c r="F25" s="247"/>
      <c r="G25" s="18">
        <f t="shared" si="1"/>
        <v>0</v>
      </c>
      <c r="H25" s="18">
        <f t="shared" si="1"/>
        <v>0</v>
      </c>
      <c r="I25" s="18">
        <f t="shared" si="1"/>
        <v>0</v>
      </c>
      <c r="J25" s="18">
        <f>IF($C37&lt;&gt;0,C36+C37,0)</f>
        <v>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12.75">
      <c r="A26" s="248"/>
      <c r="B26" s="136"/>
      <c r="C26" s="379">
        <v>0</v>
      </c>
      <c r="D26" s="32">
        <v>9416</v>
      </c>
      <c r="E26" s="238" t="s">
        <v>115</v>
      </c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2.75">
      <c r="A27" s="106" t="s">
        <v>101</v>
      </c>
      <c r="B27" s="135"/>
      <c r="C27" s="270"/>
      <c r="D27" s="10">
        <v>5281</v>
      </c>
      <c r="E27" s="237" t="s">
        <v>115</v>
      </c>
      <c r="F27" s="247"/>
      <c r="G27" s="18">
        <f>IF($C39&lt;&gt;0,D37+D39,0)</f>
        <v>0</v>
      </c>
      <c r="H27" s="18">
        <f>IF($C39&lt;&gt;0,E37+E39,0)</f>
        <v>0</v>
      </c>
      <c r="I27" s="18">
        <f>IF($C39&lt;&gt;0,F37+F39,0)</f>
        <v>0</v>
      </c>
      <c r="J27" s="18">
        <f>IF($C39&lt;&gt;0,C37+C39,0)</f>
        <v>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ht="12.75">
      <c r="A28" s="248"/>
      <c r="B28" s="136"/>
      <c r="C28" s="379">
        <v>0</v>
      </c>
      <c r="D28" s="28">
        <v>9081</v>
      </c>
      <c r="E28" s="7">
        <v>10</v>
      </c>
      <c r="F28" s="17"/>
      <c r="G28" s="18">
        <f>IF($C40&lt;&gt;0,D39+D40,0)</f>
        <v>0</v>
      </c>
      <c r="H28" s="18">
        <f>IF($C40&lt;&gt;0,E39+E40,0)</f>
        <v>0</v>
      </c>
      <c r="I28" s="18">
        <f>IF($C40&lt;&gt;0,F39+F40,0)</f>
        <v>0</v>
      </c>
      <c r="J28" s="18">
        <f>IF($C40&lt;&gt;0,C39+C40,0)</f>
        <v>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ht="12.75">
      <c r="A29" s="392" t="s">
        <v>148</v>
      </c>
      <c r="B29" s="135"/>
      <c r="C29" s="270"/>
      <c r="D29" s="29">
        <v>9081</v>
      </c>
      <c r="E29" s="6">
        <v>10</v>
      </c>
      <c r="F29" s="247"/>
      <c r="G29" s="18">
        <f>SUM(G22:G28)</f>
        <v>0</v>
      </c>
      <c r="H29" s="18">
        <f>SUM(H22:H28)</f>
        <v>0</v>
      </c>
      <c r="I29" s="18">
        <f>SUM(I22:I28)</f>
        <v>0</v>
      </c>
      <c r="J29" s="18">
        <f>SUM(J22:J28)</f>
        <v>0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ht="12.75">
      <c r="A30" s="248"/>
      <c r="B30" s="136"/>
      <c r="C30" s="379">
        <v>0</v>
      </c>
      <c r="D30" s="13">
        <v>5281</v>
      </c>
      <c r="E30" s="267" t="s">
        <v>116</v>
      </c>
      <c r="F30" s="16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ht="12.75">
      <c r="A31" s="122"/>
      <c r="B31" s="122"/>
      <c r="C31" s="19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3:31" ht="12.75">
      <c r="C32" s="181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ht="12.75">
      <c r="A33" s="52"/>
      <c r="C33" s="181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ht="13.5" thickBot="1">
      <c r="A34" s="137" t="s">
        <v>57</v>
      </c>
      <c r="B34" s="249"/>
      <c r="C34" s="381" t="s">
        <v>58</v>
      </c>
      <c r="D34" s="250" t="s">
        <v>20</v>
      </c>
      <c r="E34" s="251"/>
      <c r="F34" s="252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ht="13.5" thickTop="1">
      <c r="A35" s="138" t="s">
        <v>61</v>
      </c>
      <c r="B35" s="220"/>
      <c r="C35" s="382"/>
      <c r="D35" s="12">
        <v>7900</v>
      </c>
      <c r="E35" s="236" t="s">
        <v>133</v>
      </c>
      <c r="F35" s="223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</row>
    <row r="36" spans="1:31" ht="12.75">
      <c r="A36" s="107"/>
      <c r="B36" s="134"/>
      <c r="C36" s="379"/>
      <c r="D36" s="226">
        <v>4429</v>
      </c>
      <c r="E36" s="14" t="s">
        <v>63</v>
      </c>
      <c r="F36" s="16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</row>
    <row r="37" spans="1:31" ht="12.75">
      <c r="A37" s="139" t="s">
        <v>62</v>
      </c>
      <c r="B37" s="221" t="s">
        <v>94</v>
      </c>
      <c r="C37" s="373"/>
      <c r="D37" s="218">
        <v>2768</v>
      </c>
      <c r="E37" s="219">
        <v>10</v>
      </c>
      <c r="F37" s="15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</row>
    <row r="38" spans="1:31" ht="12.75">
      <c r="A38" s="139"/>
      <c r="B38" s="221"/>
      <c r="C38" s="383"/>
      <c r="D38" s="227">
        <v>5854</v>
      </c>
      <c r="E38" s="228">
        <v>90</v>
      </c>
      <c r="F38" s="16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</row>
    <row r="39" spans="1:31" ht="12.75">
      <c r="A39" s="109"/>
      <c r="B39" s="225" t="s">
        <v>64</v>
      </c>
      <c r="C39" s="291"/>
      <c r="D39" s="11">
        <v>2768</v>
      </c>
      <c r="E39" s="12">
        <v>60</v>
      </c>
      <c r="F39" s="15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</row>
    <row r="40" spans="1:31" ht="12.75">
      <c r="A40" s="253"/>
      <c r="B40" s="224"/>
      <c r="C40" s="372"/>
      <c r="D40" s="22">
        <v>5855</v>
      </c>
      <c r="E40" s="14">
        <v>90</v>
      </c>
      <c r="F40" s="16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1"/>
  <headerFooter alignWithMargins="0">
    <oddHeader>&amp;L&amp;12&amp;U____________________________________                             &amp;C&amp;12&amp;USkema til opgørelse ved salg af ejendom&amp;R&amp;12&amp;U                           __________________________________________________________</oddHeader>
    <oddFooter>&amp;L&amp;12________________________________________
&amp;F
&amp;D&amp;C&amp;12____________________
SEGES&amp;R&amp;12________________________________________
Version 2023
Side &amp;P af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/>
  <dimension ref="A1:U4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2.8515625" style="35" customWidth="1"/>
    <col min="2" max="2" width="14.421875" style="35" customWidth="1"/>
    <col min="3" max="3" width="6.00390625" style="35" customWidth="1"/>
    <col min="4" max="4" width="5.57421875" style="230" bestFit="1" customWidth="1"/>
    <col min="5" max="5" width="2.421875" style="35" customWidth="1"/>
    <col min="6" max="8" width="8.421875" style="35" customWidth="1"/>
    <col min="9" max="9" width="15.28125" style="35" customWidth="1"/>
    <col min="10" max="16384" width="9.140625" style="35" customWidth="1"/>
  </cols>
  <sheetData>
    <row r="1" ht="20.25">
      <c r="A1" s="50" t="s">
        <v>108</v>
      </c>
    </row>
    <row r="2" spans="2:4" ht="13.5" thickBot="1">
      <c r="B2" s="222"/>
      <c r="C2" s="51"/>
      <c r="D2" s="275"/>
    </row>
    <row r="3" spans="1:5" ht="18" thickBot="1" thickTop="1">
      <c r="A3" s="231" t="s">
        <v>109</v>
      </c>
      <c r="B3" s="232"/>
      <c r="C3" s="233"/>
      <c r="E3" s="230"/>
    </row>
    <row r="4" spans="1:5" ht="7.5" customHeight="1" thickBot="1" thickTop="1">
      <c r="A4" s="299"/>
      <c r="B4" s="234"/>
      <c r="C4" s="233"/>
      <c r="E4" s="230"/>
    </row>
    <row r="5" spans="1:20" ht="13.5" thickBot="1">
      <c r="A5" s="394" t="s">
        <v>57</v>
      </c>
      <c r="B5" s="395" t="s">
        <v>58</v>
      </c>
      <c r="C5" s="396" t="s">
        <v>20</v>
      </c>
      <c r="D5" s="397"/>
      <c r="E5" s="230"/>
      <c r="F5" s="52"/>
      <c r="G5" s="52"/>
      <c r="H5" s="52"/>
      <c r="I5" s="52"/>
      <c r="O5" s="278"/>
      <c r="P5" s="278"/>
      <c r="Q5" s="114"/>
      <c r="R5" s="132"/>
      <c r="S5" s="287"/>
      <c r="T5" s="61"/>
    </row>
    <row r="6" spans="1:10" ht="12.75">
      <c r="A6" s="398" t="s">
        <v>46</v>
      </c>
      <c r="B6" s="291"/>
      <c r="C6" s="298" t="s">
        <v>121</v>
      </c>
      <c r="D6" s="399" t="s">
        <v>63</v>
      </c>
      <c r="E6" s="52"/>
      <c r="F6" s="52"/>
      <c r="G6" s="52"/>
      <c r="H6" s="52"/>
      <c r="I6" s="52"/>
      <c r="J6" s="52"/>
    </row>
    <row r="7" spans="1:21" ht="12.75">
      <c r="A7" s="400"/>
      <c r="B7" s="384">
        <f>+Skødeomkostninger!D19</f>
        <v>0</v>
      </c>
      <c r="C7" s="288">
        <v>7501</v>
      </c>
      <c r="D7" s="401" t="s">
        <v>141</v>
      </c>
      <c r="E7" s="52"/>
      <c r="F7" s="52"/>
      <c r="G7" s="52"/>
      <c r="H7" s="52"/>
      <c r="I7" s="52"/>
      <c r="J7" s="52"/>
      <c r="P7" s="278"/>
      <c r="Q7" s="278"/>
      <c r="R7" s="114"/>
      <c r="S7" s="286"/>
      <c r="T7" s="287"/>
      <c r="U7" s="61"/>
    </row>
    <row r="8" spans="1:21" ht="12.75">
      <c r="A8" s="402" t="s">
        <v>99</v>
      </c>
      <c r="B8" s="373"/>
      <c r="C8" s="289">
        <v>9620</v>
      </c>
      <c r="D8" s="403">
        <v>12</v>
      </c>
      <c r="E8" s="52"/>
      <c r="F8" s="52"/>
      <c r="G8" s="52"/>
      <c r="H8" s="52"/>
      <c r="I8" s="52"/>
      <c r="J8" s="52"/>
      <c r="P8" s="279"/>
      <c r="Q8" s="278"/>
      <c r="R8" s="114"/>
      <c r="S8" s="132"/>
      <c r="T8" s="287"/>
      <c r="U8" s="61"/>
    </row>
    <row r="9" spans="1:10" ht="12.75">
      <c r="A9" s="404" t="s">
        <v>100</v>
      </c>
      <c r="B9" s="385">
        <f>+Skødeomkostninger!$D$23</f>
        <v>0</v>
      </c>
      <c r="C9" s="290">
        <v>8160</v>
      </c>
      <c r="D9" s="401">
        <v>15</v>
      </c>
      <c r="E9" s="52"/>
      <c r="F9" s="52"/>
      <c r="G9" s="52"/>
      <c r="H9" s="52"/>
      <c r="I9" s="52"/>
      <c r="J9" s="52"/>
    </row>
    <row r="10" spans="1:12" ht="12.75">
      <c r="A10" s="398"/>
      <c r="B10" s="270"/>
      <c r="C10" s="297"/>
      <c r="D10" s="405"/>
      <c r="E10" s="52"/>
      <c r="F10" s="52"/>
      <c r="G10" s="52"/>
      <c r="H10" s="52"/>
      <c r="I10" s="52"/>
      <c r="J10" s="52"/>
      <c r="L10" s="292"/>
    </row>
    <row r="11" spans="1:10" ht="13.5" thickBot="1">
      <c r="A11" s="406"/>
      <c r="B11" s="386"/>
      <c r="C11" s="14"/>
      <c r="D11" s="407"/>
      <c r="E11" s="52"/>
      <c r="F11" s="52"/>
      <c r="G11" s="52"/>
      <c r="H11" s="52"/>
      <c r="I11" s="52"/>
      <c r="J11" s="52"/>
    </row>
    <row r="12" spans="1:10" ht="13.5" thickTop="1">
      <c r="A12" s="408" t="s">
        <v>30</v>
      </c>
      <c r="B12" s="239"/>
      <c r="C12" s="52"/>
      <c r="D12" s="409"/>
      <c r="E12" s="52"/>
      <c r="F12" s="52"/>
      <c r="G12" s="52"/>
      <c r="H12" s="52"/>
      <c r="I12" s="52"/>
      <c r="J12" s="52"/>
    </row>
    <row r="13" spans="1:11" ht="15" customHeight="1" thickBot="1">
      <c r="A13" s="410"/>
      <c r="B13" s="411">
        <f>SUM(B6:B11)</f>
        <v>0</v>
      </c>
      <c r="C13" s="281"/>
      <c r="D13" s="412"/>
      <c r="E13" s="52"/>
      <c r="F13" s="52"/>
      <c r="G13" s="52"/>
      <c r="H13" s="52"/>
      <c r="I13" s="52"/>
      <c r="J13" s="52"/>
      <c r="K13" s="52"/>
    </row>
    <row r="14" spans="1:10" ht="7.5" customHeight="1">
      <c r="A14" s="235"/>
      <c r="B14" s="393"/>
      <c r="C14" s="52"/>
      <c r="D14" s="229"/>
      <c r="E14" s="52"/>
      <c r="F14" s="52"/>
      <c r="G14" s="52"/>
      <c r="H14" s="52"/>
      <c r="I14" s="52"/>
      <c r="J14" s="52"/>
    </row>
    <row r="15" spans="1:5" ht="12.75">
      <c r="A15" s="52"/>
      <c r="B15" s="82"/>
      <c r="C15" s="61"/>
      <c r="D15" s="234"/>
      <c r="E15" s="52"/>
    </row>
    <row r="16" spans="1:5" ht="12.75">
      <c r="A16" s="293" t="s">
        <v>130</v>
      </c>
      <c r="E16" s="52"/>
    </row>
    <row r="17" spans="1:5" ht="12.75">
      <c r="A17" s="294" t="s">
        <v>126</v>
      </c>
      <c r="E17" s="52"/>
    </row>
    <row r="18" spans="2:5" ht="13.5" thickBot="1">
      <c r="B18" s="52"/>
      <c r="E18" s="52"/>
    </row>
    <row r="19" spans="1:20" ht="13.5" thickBot="1">
      <c r="A19" s="394" t="s">
        <v>57</v>
      </c>
      <c r="B19" s="395" t="s">
        <v>58</v>
      </c>
      <c r="C19" s="396" t="s">
        <v>20</v>
      </c>
      <c r="D19" s="397"/>
      <c r="E19" s="230"/>
      <c r="F19" s="52"/>
      <c r="G19" s="52"/>
      <c r="H19" s="52"/>
      <c r="I19" s="52"/>
      <c r="O19" s="278"/>
      <c r="P19" s="278"/>
      <c r="Q19" s="114"/>
      <c r="R19" s="132"/>
      <c r="S19" s="287"/>
      <c r="T19" s="61"/>
    </row>
    <row r="20" spans="1:4" ht="12.75">
      <c r="A20" s="413" t="s">
        <v>127</v>
      </c>
      <c r="B20" s="270"/>
      <c r="C20" s="295">
        <v>2150</v>
      </c>
      <c r="D20" s="414" t="s">
        <v>128</v>
      </c>
    </row>
    <row r="21" spans="1:4" ht="13.5" thickBot="1">
      <c r="A21" s="415"/>
      <c r="B21" s="416"/>
      <c r="C21" s="417">
        <v>2150</v>
      </c>
      <c r="D21" s="418" t="s">
        <v>51</v>
      </c>
    </row>
    <row r="22" spans="7:11" ht="12.75">
      <c r="G22" s="52"/>
      <c r="K22" s="35" t="s">
        <v>129</v>
      </c>
    </row>
    <row r="23" spans="6:7" ht="12.75">
      <c r="F23" s="52"/>
      <c r="G23" s="52"/>
    </row>
    <row r="24" spans="1:7" ht="12.75">
      <c r="A24" s="82"/>
      <c r="B24" s="277"/>
      <c r="C24" s="60"/>
      <c r="D24" s="61"/>
      <c r="F24" s="61"/>
      <c r="G24" s="52"/>
    </row>
    <row r="25" spans="1:7" ht="12.75">
      <c r="A25" s="278"/>
      <c r="B25" s="114"/>
      <c r="C25" s="286"/>
      <c r="D25" s="296"/>
      <c r="F25" s="61"/>
      <c r="G25" s="52"/>
    </row>
    <row r="26" spans="1:7" ht="12.75">
      <c r="A26" s="278"/>
      <c r="B26" s="114"/>
      <c r="C26" s="132"/>
      <c r="D26" s="234"/>
      <c r="F26" s="61"/>
      <c r="G26" s="52"/>
    </row>
    <row r="27" spans="1:7" ht="12.75">
      <c r="A27" s="278"/>
      <c r="B27" s="114"/>
      <c r="C27" s="132"/>
      <c r="D27" s="296"/>
      <c r="F27" s="61"/>
      <c r="G27" s="52"/>
    </row>
    <row r="28" spans="1:7" ht="12.75">
      <c r="A28" s="278"/>
      <c r="B28" s="114"/>
      <c r="C28" s="286"/>
      <c r="D28" s="296"/>
      <c r="F28" s="61"/>
      <c r="G28" s="52"/>
    </row>
    <row r="29" spans="1:7" ht="12.75">
      <c r="A29" s="279"/>
      <c r="B29" s="114"/>
      <c r="C29" s="132"/>
      <c r="D29" s="296"/>
      <c r="F29" s="61"/>
      <c r="G29" s="52"/>
    </row>
    <row r="30" spans="1:7" ht="12.75">
      <c r="A30" s="278"/>
      <c r="B30" s="114"/>
      <c r="C30" s="234"/>
      <c r="D30" s="234"/>
      <c r="F30" s="61"/>
      <c r="G30" s="52"/>
    </row>
    <row r="31" spans="1:7" ht="12.75">
      <c r="A31" s="278"/>
      <c r="B31" s="114"/>
      <c r="C31" s="234"/>
      <c r="D31" s="296"/>
      <c r="F31" s="61"/>
      <c r="G31" s="52"/>
    </row>
    <row r="32" spans="1:7" ht="12.75">
      <c r="A32" s="278"/>
      <c r="B32" s="114"/>
      <c r="C32" s="132"/>
      <c r="D32" s="296"/>
      <c r="F32" s="61"/>
      <c r="G32" s="52"/>
    </row>
    <row r="33" spans="6:7" ht="12.75">
      <c r="F33" s="52"/>
      <c r="G33" s="52"/>
    </row>
    <row r="34" spans="6:7" ht="12.75">
      <c r="F34" s="52"/>
      <c r="G34" s="52"/>
    </row>
    <row r="35" spans="6:7" ht="12.75">
      <c r="F35" s="52"/>
      <c r="G35" s="52"/>
    </row>
    <row r="36" spans="6:7" ht="12.75">
      <c r="F36" s="52"/>
      <c r="G36" s="52"/>
    </row>
    <row r="37" spans="6:7" ht="12.75">
      <c r="F37" s="52"/>
      <c r="G37" s="52"/>
    </row>
    <row r="38" spans="6:7" ht="12.75">
      <c r="F38" s="52"/>
      <c r="G38" s="52"/>
    </row>
    <row r="39" spans="6:7" ht="12.75">
      <c r="F39" s="52"/>
      <c r="G39" s="52"/>
    </row>
    <row r="40" spans="6:7" ht="12.75">
      <c r="F40" s="52"/>
      <c r="G40" s="52"/>
    </row>
    <row r="41" ht="12.75">
      <c r="F41" s="52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1"/>
  <headerFooter alignWithMargins="0">
    <oddHeader>&amp;L&amp;12&amp;U_____________________________________                           &amp;C&amp;12&amp;USkema til opgørelse ved salg af ejendom&amp;R&amp;12&amp;U                            __________________________________</oddHeader>
    <oddFooter>&amp;L&amp;12________________________________________
&amp;F
&amp;D&amp;C&amp;12____________________
SEGES&amp;R&amp;12________________________________________
Version 2023
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Skema til opgørelse af salg af ejendom</dc:title>
  <dc:subject/>
  <dc:creator>Anders Stensgaard - Heden &amp; Fjorden</dc:creator>
  <cp:keywords/>
  <dc:description/>
  <cp:lastModifiedBy>Helle Marie Malmgreen</cp:lastModifiedBy>
  <cp:lastPrinted>2023-03-03T13:42:13Z</cp:lastPrinted>
  <dcterms:created xsi:type="dcterms:W3CDTF">2004-04-14T12:24:35Z</dcterms:created>
  <dcterms:modified xsi:type="dcterms:W3CDTF">2024-03-13T14:06:50Z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valitets-version">
    <vt:lpwstr>25</vt:lpwstr>
  </property>
  <property fmtid="{D5CDD505-2E9C-101B-9397-08002B2CF9AE}" pid="3" name="Sorteringrækkefølge">
    <vt:lpwstr>06</vt:lpwstr>
  </property>
  <property fmtid="{D5CDD505-2E9C-101B-9397-08002B2CF9AE}" pid="4" name="Indhold">
    <vt:lpwstr>Hjælpemiddel</vt:lpwstr>
  </property>
  <property fmtid="{D5CDD505-2E9C-101B-9397-08002B2CF9AE}" pid="5" name="ContentType">
    <vt:lpwstr>Dokument</vt:lpwstr>
  </property>
  <property fmtid="{D5CDD505-2E9C-101B-9397-08002B2CF9AE}" pid="6" name="Metadata">
    <vt:lpwstr>40</vt:lpwstr>
  </property>
  <property fmtid="{D5CDD505-2E9C-101B-9397-08002B2CF9AE}" pid="7" name="EntityType">
    <vt:lpwstr>1</vt:lpwstr>
  </property>
  <property fmtid="{D5CDD505-2E9C-101B-9397-08002B2CF9AE}" pid="8" name="Documenttype">
    <vt:lpwstr>xls</vt:lpwstr>
  </property>
  <property fmtid="{D5CDD505-2E9C-101B-9397-08002B2CF9AE}" pid="9" name="EntityNumber">
    <vt:lpwstr>1</vt:lpwstr>
  </property>
</Properties>
</file>